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820" tabRatio="940" firstSheet="4" activeTab="12"/>
  </bookViews>
  <sheets>
    <sheet name="2021年结算单 (4)" sheetId="18" state="hidden" r:id="rId1"/>
    <sheet name="2021年结算单 (3)" sheetId="17" state="hidden" r:id="rId2"/>
    <sheet name="2021年结算单 (2)" sheetId="16" state="hidden" r:id="rId3"/>
    <sheet name="2021年结算单" sheetId="14" state="hidden" r:id="rId4"/>
    <sheet name="一般公共预算" sheetId="1" r:id="rId5"/>
    <sheet name="年中追加一般公共预算" sheetId="3" r:id="rId6"/>
    <sheet name="一般公共预算结转资金" sheetId="8" r:id="rId7"/>
    <sheet name="政府性基金" sheetId="2" r:id="rId8"/>
    <sheet name="政府性基金追加" sheetId="11" r:id="rId9"/>
    <sheet name="国有资本预算资金" sheetId="5" r:id="rId10"/>
    <sheet name="一般债券资金" sheetId="4" r:id="rId11"/>
    <sheet name="专项债券资金" sheetId="6" r:id="rId12"/>
    <sheet name="一般性转移支付资金" sheetId="7" r:id="rId13"/>
  </sheets>
  <definedNames>
    <definedName name="_xlnm._FilterDatabase" localSheetId="11" hidden="1">专项债券资金!$A$3:$Z$15</definedName>
    <definedName name="_xlnm._FilterDatabase" localSheetId="10" hidden="1">一般债券资金!$A$3:$AA$15</definedName>
  </definedNames>
  <calcPr calcId="144525"/>
</workbook>
</file>

<file path=xl/comments1.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204" authorId="0">
      <text/>
    </comment>
  </commentList>
</comments>
</file>

<file path=xl/comments2.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204" authorId="0">
      <text/>
    </comment>
  </commentList>
</comments>
</file>

<file path=xl/comments3.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198" authorId="0">
      <text/>
    </comment>
  </commentList>
</comments>
</file>

<file path=xl/comments4.xml><?xml version="1.0" encoding="utf-8"?>
<comments xmlns="http://schemas.openxmlformats.org/spreadsheetml/2006/main">
  <authors>
    <author>作者</author>
  </authors>
  <commentList>
    <comment ref="I62" authorId="0">
      <text>
        <r>
          <rPr>
            <b/>
            <sz val="9"/>
            <rFont val="宋体"/>
            <charset val="134"/>
          </rPr>
          <t>作者:</t>
        </r>
        <r>
          <rPr>
            <sz val="9"/>
            <rFont val="宋体"/>
            <charset val="134"/>
          </rPr>
          <t xml:space="preserve">
调整疏附县划转两个乡的补助款</t>
        </r>
      </text>
    </comment>
    <comment ref="F100" authorId="0">
      <text>
        <r>
          <rPr>
            <b/>
            <sz val="9"/>
            <rFont val="宋体"/>
            <charset val="134"/>
          </rPr>
          <t>作者:</t>
        </r>
        <r>
          <rPr>
            <sz val="9"/>
            <rFont val="宋体"/>
            <charset val="134"/>
          </rPr>
          <t xml:space="preserve">
原为605,19803-3061=16742，实际检索为16746
</t>
        </r>
      </text>
    </comment>
    <comment ref="B103" authorId="0">
      <text>
        <r>
          <rPr>
            <b/>
            <sz val="9"/>
            <rFont val="宋体"/>
            <charset val="134"/>
          </rPr>
          <t xml:space="preserve">作者:
</t>
        </r>
      </text>
    </comment>
    <comment ref="B176" authorId="0">
      <text>
        <r>
          <rPr>
            <b/>
            <sz val="9"/>
            <rFont val="宋体"/>
            <charset val="134"/>
          </rPr>
          <t>作者:</t>
        </r>
        <r>
          <rPr>
            <sz val="9"/>
            <rFont val="宋体"/>
            <charset val="134"/>
          </rPr>
          <t xml:space="preserve">
疏勒县</t>
        </r>
        <r>
          <rPr>
            <sz val="9"/>
            <rFont val="Tahoma"/>
            <charset val="134"/>
          </rPr>
          <t>3</t>
        </r>
        <r>
          <rPr>
            <sz val="9"/>
            <rFont val="宋体"/>
            <charset val="134"/>
          </rPr>
          <t>万元，泽普县</t>
        </r>
        <r>
          <rPr>
            <sz val="9"/>
            <rFont val="Tahoma"/>
            <charset val="134"/>
          </rPr>
          <t>4</t>
        </r>
        <r>
          <rPr>
            <sz val="9"/>
            <rFont val="宋体"/>
            <charset val="134"/>
          </rPr>
          <t>万元下达资金时已经全部收回，资金结余本级</t>
        </r>
        <r>
          <rPr>
            <sz val="9"/>
            <rFont val="Tahoma"/>
            <charset val="134"/>
          </rPr>
          <t>13</t>
        </r>
        <r>
          <rPr>
            <sz val="9"/>
            <rFont val="宋体"/>
            <charset val="134"/>
          </rPr>
          <t>万元中的</t>
        </r>
        <r>
          <rPr>
            <sz val="9"/>
            <rFont val="Tahoma"/>
            <charset val="134"/>
          </rPr>
          <t>7</t>
        </r>
        <r>
          <rPr>
            <sz val="9"/>
            <rFont val="宋体"/>
            <charset val="134"/>
          </rPr>
          <t>万元。</t>
        </r>
      </text>
    </comment>
    <comment ref="A191" authorId="0">
      <text>
        <r>
          <rPr>
            <b/>
            <sz val="9"/>
            <rFont val="宋体"/>
            <charset val="134"/>
          </rPr>
          <t>作者:</t>
        </r>
        <r>
          <rPr>
            <sz val="9"/>
            <rFont val="宋体"/>
            <charset val="134"/>
          </rPr>
          <t xml:space="preserve">
含超欠汇+当年拨款数</t>
        </r>
      </text>
    </comment>
    <comment ref="C198" authorId="0">
      <text/>
    </comment>
  </commentList>
</comments>
</file>

<file path=xl/sharedStrings.xml><?xml version="1.0" encoding="utf-8"?>
<sst xmlns="http://schemas.openxmlformats.org/spreadsheetml/2006/main" count="5048" uniqueCount="2001">
  <si>
    <r>
      <rPr>
        <sz val="22"/>
        <rFont val="黑体"/>
        <charset val="134"/>
      </rPr>
      <t>喀什地区</t>
    </r>
    <r>
      <rPr>
        <sz val="22"/>
        <rFont val="Times New Roman"/>
        <charset val="134"/>
      </rPr>
      <t>2021</t>
    </r>
    <r>
      <rPr>
        <sz val="22"/>
        <rFont val="黑体"/>
        <charset val="134"/>
      </rPr>
      <t>年财政拨补情况表</t>
    </r>
  </si>
  <si>
    <t xml:space="preserve"> </t>
  </si>
  <si>
    <t>单位：万元</t>
  </si>
  <si>
    <t xml:space="preserve">        项       目</t>
  </si>
  <si>
    <t>文件号、内容</t>
  </si>
  <si>
    <t>合计</t>
  </si>
  <si>
    <t>地区本级</t>
  </si>
  <si>
    <t>开发区</t>
  </si>
  <si>
    <t>喀什市</t>
  </si>
  <si>
    <t>莎车县</t>
  </si>
  <si>
    <t>疏勒县</t>
  </si>
  <si>
    <t>疏附县</t>
  </si>
  <si>
    <t>叶城县</t>
  </si>
  <si>
    <t>伽师县</t>
  </si>
  <si>
    <t>巴楚县</t>
  </si>
  <si>
    <t>麦盖提县</t>
  </si>
  <si>
    <t>泽普县</t>
  </si>
  <si>
    <t>英吉沙县</t>
  </si>
  <si>
    <t>岳普湖县</t>
  </si>
  <si>
    <t>塔县</t>
  </si>
  <si>
    <t>县市小计</t>
  </si>
  <si>
    <t>一、应拨补助</t>
  </si>
  <si>
    <t xml:space="preserve"> （一）、一般公共预算</t>
  </si>
  <si>
    <t>1、返还性收入</t>
  </si>
  <si>
    <t>所得税基数返还支出</t>
  </si>
  <si>
    <t>新财预[2002]121号</t>
  </si>
  <si>
    <t>增值税税收返还支出</t>
  </si>
  <si>
    <t>增值税返还固定基数</t>
  </si>
  <si>
    <t>消费税税收返还支出</t>
  </si>
  <si>
    <t>消费税返还固定基数</t>
  </si>
  <si>
    <t>兵团辖区税收基数</t>
  </si>
  <si>
    <t>新财预［2018］2号</t>
  </si>
  <si>
    <t>增值税五五分享返还</t>
  </si>
  <si>
    <t>2、财力性转移支付收入</t>
  </si>
  <si>
    <t>（1）、体制补助</t>
  </si>
  <si>
    <t>上年基数</t>
  </si>
  <si>
    <t>工商系统管理体制调整下划补助基数</t>
  </si>
  <si>
    <t>新财行［2016］65号</t>
  </si>
  <si>
    <t>质监系统管理体制调整下划补助基数</t>
  </si>
  <si>
    <t>新财行［2016］66号</t>
  </si>
  <si>
    <t>新疆喀什水利水电学校移交喀什地区</t>
  </si>
  <si>
    <t>新财农[2017]10号</t>
  </si>
  <si>
    <t>自治区交通运输综合执法改革后下划</t>
  </si>
  <si>
    <t>新财建〔2020〕138号</t>
  </si>
  <si>
    <t>阿尔塔什水利枢纽工程移民安置区</t>
  </si>
  <si>
    <t>新财预[2019]179号</t>
  </si>
  <si>
    <t>（2）均衡性转移支付补助</t>
  </si>
  <si>
    <t>年初均衡性转移支付补助</t>
  </si>
  <si>
    <t>新财预[2013]12号</t>
  </si>
  <si>
    <t>2007年津贴补贴转移支付补助基数</t>
  </si>
  <si>
    <t>新财预[2008]146号</t>
  </si>
  <si>
    <t>2008年津贴补贴转移支付补助基数</t>
  </si>
  <si>
    <t>新财预[2008]29号</t>
  </si>
  <si>
    <t>2009年津贴补贴转移支付补助基数</t>
  </si>
  <si>
    <t>新财预[2009]112号</t>
  </si>
  <si>
    <t>2010年津贴补贴转移支付补助基数</t>
  </si>
  <si>
    <t>新财预[2011]68号</t>
  </si>
  <si>
    <t>2012年津贴补贴转移支付补助基数</t>
  </si>
  <si>
    <t>新财预[2012]103号</t>
  </si>
  <si>
    <t>1993年退休人员补助</t>
  </si>
  <si>
    <t>新财预[2013]37号</t>
  </si>
  <si>
    <t>本级财力补助</t>
  </si>
  <si>
    <t>新财预[2016]70号</t>
  </si>
  <si>
    <t>均衡性转移支付</t>
  </si>
  <si>
    <t>基数部分</t>
  </si>
  <si>
    <t>下达2019年调整高定工资档次补助资金</t>
  </si>
  <si>
    <t>新财预〔2019〕0098号</t>
  </si>
  <si>
    <t>2021年自治区农业转移人口市民化奖励资金[第二批]</t>
  </si>
  <si>
    <t>新财预[2021]41号</t>
  </si>
  <si>
    <t>关于下达2021年农业转移人口市民化奖励资金的通知</t>
  </si>
  <si>
    <t>新财预[2021]29号</t>
  </si>
  <si>
    <t>新财预[2021]082号</t>
  </si>
  <si>
    <t>新财预[2021]081号</t>
  </si>
  <si>
    <t>（3）、基本财力保障机制奖补</t>
  </si>
  <si>
    <t>自治区下达基层组织建设补助资金;提高村干部报酬资金,提高农村“三老”人员生活补贴资金、调整阿尔塔什水利枢纽工程移民安置区新建乡经费</t>
  </si>
  <si>
    <t>新财行［2015］335号,新财行［2016］286号,新财行［2016］287号，新财行〔2017〕0355号新财行[2018]351号</t>
  </si>
  <si>
    <t>拨付自治区乡镇工作补贴提标资金（固定基数）</t>
  </si>
  <si>
    <t>新财行〔2019〕228号</t>
  </si>
  <si>
    <t>拨付农村“三老人员生活补贴提标资金”（固定基数）</t>
  </si>
  <si>
    <t>新财行〔2019〕28号</t>
  </si>
  <si>
    <t>三老人员生活补助（固定基数）</t>
  </si>
  <si>
    <t>新财行〔2019〕90号</t>
  </si>
  <si>
    <t>提高村干部基本报酬人员生活补助（固定基数）</t>
  </si>
  <si>
    <t>新财行〔2019〕91号</t>
  </si>
  <si>
    <t>关于提前下达2021年县级基本财力保障机制奖补资金的通知</t>
  </si>
  <si>
    <t>新财预[2020]94号</t>
  </si>
  <si>
    <t>提高农村老干部、老党员、老模范生活补贴标准补助资金</t>
  </si>
  <si>
    <t>新财行[2021]073号</t>
  </si>
  <si>
    <t>提高村干部基本报酬补助资金</t>
  </si>
  <si>
    <t>新财行[2021]072号</t>
  </si>
  <si>
    <t>新财预[2021]067号</t>
  </si>
  <si>
    <t>（4）结算补助</t>
  </si>
  <si>
    <t>自治区“访惠聚”工作经费</t>
  </si>
  <si>
    <t>新财预[2021]23号</t>
  </si>
  <si>
    <t>新财预[2021]19号</t>
  </si>
  <si>
    <t>2020年度绩效考核资金</t>
  </si>
  <si>
    <t>新财预[2021]13号</t>
  </si>
  <si>
    <t>(5)企事业单位预算划转补助</t>
  </si>
  <si>
    <t>塔西南公安局下划经费补助</t>
  </si>
  <si>
    <t>新财企[2006]85号</t>
  </si>
  <si>
    <t>喀什出版社和克孜勒苏出版社补助经费</t>
  </si>
  <si>
    <t>新财教[2021]34号</t>
  </si>
  <si>
    <t>六建公司医院下划经费补助</t>
  </si>
  <si>
    <t>新财企[2009]235号</t>
  </si>
  <si>
    <t>(6)生态功能区转移支付补助</t>
  </si>
  <si>
    <t>关于下达2021年重点生态功能区转移支付预算的通知</t>
  </si>
  <si>
    <t>新财预[2021]27号</t>
  </si>
  <si>
    <t>关于提前下达2021年重点生态功能区转移支付的通知</t>
  </si>
  <si>
    <t>新财预[2020]89号</t>
  </si>
  <si>
    <t>（7）、固定数额补助</t>
  </si>
  <si>
    <t>调整工资补助</t>
  </si>
  <si>
    <t>调资补助基数2007、新财综[2011]38号、新财综[2011]82号、新财综[2013]12号</t>
  </si>
  <si>
    <t>农村税费改革</t>
  </si>
  <si>
    <t>基数、新财预[2003]103号</t>
  </si>
  <si>
    <t>南疆工作补贴</t>
  </si>
  <si>
    <t>新财预[2008]145号</t>
  </si>
  <si>
    <t>2015调整基本工资</t>
  </si>
  <si>
    <t>新财预[2004]83号</t>
  </si>
  <si>
    <t>地方津贴补贴转移支付</t>
  </si>
  <si>
    <t>2016年提高基本工资标准</t>
  </si>
  <si>
    <t>新财预[2005]72号</t>
  </si>
  <si>
    <t>2016年调整艰苦边远地区津贴</t>
  </si>
  <si>
    <t>新财预［2015］165号</t>
  </si>
  <si>
    <t>2016年调减补助</t>
  </si>
  <si>
    <t>新财预［2015］166号</t>
  </si>
  <si>
    <t>人民警察警衔津贴经费</t>
  </si>
  <si>
    <t>新财预［2015］167号</t>
  </si>
  <si>
    <t>财综21号</t>
  </si>
  <si>
    <t>新财预〔2016〕0071号</t>
  </si>
  <si>
    <t>新财行84号</t>
  </si>
  <si>
    <t>新财预〔2016〕120号</t>
  </si>
  <si>
    <t>新财行83号</t>
  </si>
  <si>
    <t>新财行〔2016〕0103号</t>
  </si>
  <si>
    <t>新财农〔2018〕0058森林公安执勤岗位津贴经费</t>
  </si>
  <si>
    <t>新财预［2016］108号</t>
  </si>
  <si>
    <t>新财农〔2018〕0059森林公安执勤岗位津贴经费</t>
  </si>
  <si>
    <t>新财行〔2018〕0083号</t>
  </si>
  <si>
    <t>对各地增资补助</t>
  </si>
  <si>
    <t>新财预[2021]012号</t>
  </si>
  <si>
    <t>下达调整人民警察值勤岗位津贴补贴补助资金</t>
  </si>
  <si>
    <t>新财行〔2019〕0185号</t>
  </si>
  <si>
    <t>（8） 边疆地区转移支付收入</t>
  </si>
  <si>
    <t>2021年边海防基础设施维护费</t>
  </si>
  <si>
    <t>新财行[2020]219号</t>
  </si>
  <si>
    <t>关于下达2021年边境地区转移支付预算的通知</t>
  </si>
  <si>
    <t>新财预[2021]31号</t>
  </si>
  <si>
    <t>南疆四地州专项补助</t>
  </si>
  <si>
    <t>新财预[2021]052号</t>
  </si>
  <si>
    <t>关于提前下达2021年边境地区转移支付资金的通知</t>
  </si>
  <si>
    <t>新财预[2020]088号</t>
  </si>
  <si>
    <t>边海防基础设施维护经费</t>
  </si>
  <si>
    <t>新财行[2021]062号</t>
  </si>
  <si>
    <t>新财行[2021]091号</t>
  </si>
  <si>
    <t>新财行[2020]203号</t>
  </si>
  <si>
    <t>新财预[2021]061号</t>
  </si>
  <si>
    <t>（9） 欠发达地区转移支付收入</t>
  </si>
  <si>
    <t>关于下达2021年自治区提前告知财政专项扶贫资金[暂定名]预算指标的通知</t>
  </si>
  <si>
    <t>新财扶[2021]1号</t>
  </si>
  <si>
    <t>财政部关于提前下达2021年中央财政专项扶贫资金预算的通知</t>
  </si>
  <si>
    <t>新财扶[2020]40号</t>
  </si>
  <si>
    <t>新财扶[2020]42号</t>
  </si>
  <si>
    <t>固定数额－调整工资转移支付[地方处]</t>
  </si>
  <si>
    <t>新财扶[2021]41号</t>
  </si>
  <si>
    <t>财政部关于下达中央财政衔接推进乡村振兴补助资金预算[第二批]的通知</t>
  </si>
  <si>
    <t>新财扶[2021]30号</t>
  </si>
  <si>
    <t>2021年中央财政衔接推进乡村振兴补助资金</t>
  </si>
  <si>
    <t>新财扶[2021]12号</t>
  </si>
  <si>
    <t>新财扶[2021]43号</t>
  </si>
  <si>
    <t>(10)产粮大县奖补资金</t>
  </si>
  <si>
    <t>关于提前下达2021年中央产粮大县奖励资金预算的通知</t>
  </si>
  <si>
    <t>新财建[2020]220号</t>
  </si>
  <si>
    <t>关于下达2021年度产粮大县奖励资金预算指标的通知</t>
  </si>
  <si>
    <t>新财建[2021]49号</t>
  </si>
  <si>
    <t>（11）民族地区转移支付支出</t>
  </si>
  <si>
    <t>新财预[2021]009号</t>
  </si>
  <si>
    <t>新财预[2021]039号</t>
  </si>
  <si>
    <t>(12) 一般公共服务共同财政事权转移支付支出</t>
  </si>
  <si>
    <t>(13) 国防共同财政事权转移支付支出</t>
  </si>
  <si>
    <t>(14) 公共安全共同财政事权转移支付支出</t>
  </si>
  <si>
    <t>特警人员及公用补助经费</t>
  </si>
  <si>
    <t>新财行[2012]537号</t>
  </si>
  <si>
    <t>农村社区警务室协警人员经费</t>
  </si>
  <si>
    <t>新财行［2016］327号</t>
  </si>
  <si>
    <t>调整阿尔塔什水利枢纽工程移民安置区新建乡经费</t>
  </si>
  <si>
    <t>新财行[2018]351号</t>
  </si>
  <si>
    <t>年中追加</t>
  </si>
  <si>
    <t>（15）教育共同财政事权转移支付支出</t>
  </si>
  <si>
    <t>2010年农村义务教育学校绩效工资转移支付资金</t>
  </si>
  <si>
    <t>新财预[2010]80号</t>
  </si>
  <si>
    <t>（16）科学技术共同财政事权转移支付支出</t>
  </si>
  <si>
    <t>（17）文化旅游体育与传媒共同财政事权转移支付支出</t>
  </si>
  <si>
    <t>（18）社会保障和就业共同财政事权转移支付支出</t>
  </si>
  <si>
    <t>（19）医疗卫生共同财政事权转移支付支出</t>
  </si>
  <si>
    <t>（20）节能环保共同财政事权转移支付支出</t>
  </si>
  <si>
    <t>（21）城乡社区共同财政事权转移支付</t>
  </si>
  <si>
    <t>（22）农林水共同财政事权转移支付支出</t>
  </si>
  <si>
    <t>国有农牧场税费改革转移支付资金</t>
  </si>
  <si>
    <t>新财综改〔2018〕31号</t>
  </si>
  <si>
    <t>（23）交通运输共同财政事权转移支付支出</t>
  </si>
  <si>
    <t>（24）资源勘探信息等共同财政事权转移支付支出</t>
  </si>
  <si>
    <t>（25）商业服务业共同财政事权转移支付支出</t>
  </si>
  <si>
    <t>（26）自然资源海洋气象等共同财政事权转移支付支出</t>
  </si>
  <si>
    <t>（27）住房保障共同财政事权转移支付支出</t>
  </si>
  <si>
    <t>（28）灾害防治及应急管理共同财政事权转移支付支出</t>
  </si>
  <si>
    <t>（29）其他共同财政事权转移支付支出</t>
  </si>
  <si>
    <t>（30）其他一般性转移支付支出</t>
  </si>
  <si>
    <t>3、一般公共预算专项转移支付</t>
  </si>
  <si>
    <t>其中：当年（12月30日）</t>
  </si>
  <si>
    <t xml:space="preserve">     本级追加</t>
  </si>
  <si>
    <t xml:space="preserve">     上年结转</t>
  </si>
  <si>
    <t xml:space="preserve">     上解安排</t>
  </si>
  <si>
    <t>（二）、政府性基金专项</t>
  </si>
  <si>
    <t>当年专项转移支付</t>
  </si>
  <si>
    <t>本级预算追加（无）</t>
  </si>
  <si>
    <t>（三）、国有资本经营预算专项</t>
  </si>
  <si>
    <t>结转安排</t>
  </si>
  <si>
    <t>二、上解</t>
  </si>
  <si>
    <t>（一）公共财政预算上解</t>
  </si>
  <si>
    <t>1、体制上解</t>
  </si>
  <si>
    <t>2、公共财政预算专项上解</t>
  </si>
  <si>
    <t>交通专项资金上解</t>
  </si>
  <si>
    <t>新财预[2016]54号</t>
  </si>
  <si>
    <t>重大传染病防控经费基数划转</t>
  </si>
  <si>
    <t>喀地财社〔2019〕122号</t>
  </si>
  <si>
    <t>收回2020年自治区农村学前三年免费教育保障经费结余资金</t>
  </si>
  <si>
    <t>新财建〔2020〕100号</t>
  </si>
  <si>
    <t>上解自治区跨县域补充耕地指标调剂资金</t>
  </si>
  <si>
    <t>新财建〔2020〕123号</t>
  </si>
  <si>
    <t>南疆办工作经费结余资金</t>
  </si>
  <si>
    <t>新财预〔2020〕67号</t>
  </si>
  <si>
    <t>上划国防领域相关支出</t>
  </si>
  <si>
    <t>新财行〔2020〕202号</t>
  </si>
  <si>
    <t>“和田-喀什-乌鲁木齐急拼集运货运班列”补贴资金清算结果</t>
  </si>
  <si>
    <t>新财行〔2020〕233 号</t>
  </si>
  <si>
    <r>
      <rPr>
        <sz val="9"/>
        <color indexed="8"/>
        <rFont val="宋体"/>
        <charset val="134"/>
      </rPr>
      <t>煤炭储备能力建设</t>
    </r>
    <r>
      <rPr>
        <sz val="9"/>
        <color indexed="8"/>
        <rFont val="Tahoma"/>
        <charset val="134"/>
      </rPr>
      <t xml:space="preserve"> </t>
    </r>
    <r>
      <rPr>
        <sz val="9"/>
        <color indexed="8"/>
        <rFont val="宋体"/>
        <charset val="134"/>
      </rPr>
      <t>(中央)（调整至喀什市）</t>
    </r>
  </si>
  <si>
    <t>喀地财预〔2020〕26号</t>
  </si>
  <si>
    <t>煤炭基地建设项目(自治区)（调整至喀什市）</t>
  </si>
  <si>
    <t>喀地财金〔2020〕9号</t>
  </si>
  <si>
    <t>林果产品评鉴会奖励资金（调整至伽师县）</t>
  </si>
  <si>
    <t>喀地财建〔2020〕122号</t>
  </si>
  <si>
    <t>农业保险保费补贴（调整至莎车县）</t>
  </si>
  <si>
    <t>喀地财综〔2020〕1号</t>
  </si>
  <si>
    <t>民贸民品贷款贴息（调整至麦盖提县）</t>
  </si>
  <si>
    <t>喀地财企〔2019〕38号</t>
  </si>
  <si>
    <t>深松土地作业专项（调整至巴楚县）</t>
  </si>
  <si>
    <t>喀地财预〔2020〕34号</t>
  </si>
  <si>
    <t>收回新冠肺炎疫情支持中小微企业复工复产贷款风险补偿金结余资金</t>
  </si>
  <si>
    <t>喀地财金〔2019〕55号</t>
  </si>
  <si>
    <t>3、基金上解</t>
  </si>
  <si>
    <t>收回以前年度旅游发展基金补助地方项目资金预算</t>
  </si>
  <si>
    <r>
      <rPr>
        <sz val="9"/>
        <color indexed="8"/>
        <rFont val="Tahoma"/>
        <charset val="134"/>
      </rPr>
      <t>2019</t>
    </r>
    <r>
      <rPr>
        <sz val="9"/>
        <color indexed="8"/>
        <rFont val="宋体"/>
        <charset val="134"/>
      </rPr>
      <t>年可再生能源电价附加（调整至塔县）</t>
    </r>
  </si>
  <si>
    <t>三、实际应拨</t>
  </si>
  <si>
    <t>四、累计拨补资金</t>
  </si>
  <si>
    <t>当年拨付专项</t>
  </si>
  <si>
    <t>上年超短汇</t>
  </si>
  <si>
    <t>补拨或抵扣</t>
  </si>
  <si>
    <r>
      <rPr>
        <sz val="9"/>
        <rFont val="宋体"/>
        <charset val="134"/>
      </rPr>
      <t>2、20</t>
    </r>
    <r>
      <rPr>
        <sz val="9"/>
        <rFont val="宋体"/>
        <charset val="134"/>
      </rPr>
      <t>20</t>
    </r>
    <r>
      <rPr>
        <sz val="9"/>
        <rFont val="宋体"/>
        <charset val="134"/>
      </rPr>
      <t>年超（欠）拨</t>
    </r>
  </si>
  <si>
    <t>五、实际上解</t>
  </si>
  <si>
    <t>上解收入</t>
  </si>
  <si>
    <t>（二）基金上解</t>
  </si>
  <si>
    <t>六、累计超欠拨</t>
  </si>
  <si>
    <t>政府债券</t>
  </si>
  <si>
    <t>（一）一般债券</t>
  </si>
  <si>
    <t>1、新增债券（一般）</t>
  </si>
  <si>
    <t>2、置换债券资金(一般公开）</t>
  </si>
  <si>
    <t xml:space="preserve">     2131101</t>
  </si>
  <si>
    <t xml:space="preserve">     2131104</t>
  </si>
  <si>
    <t>3、置换债券资金(一般定向）</t>
  </si>
  <si>
    <t>（二）专项债券</t>
  </si>
  <si>
    <t>1、新增债券（基金）</t>
  </si>
  <si>
    <t>2、置换债券资金</t>
  </si>
  <si>
    <t xml:space="preserve">    当年实际超（欠）拨</t>
  </si>
  <si>
    <r>
      <rPr>
        <sz val="9"/>
        <rFont val="宋体"/>
        <charset val="134"/>
      </rPr>
      <t xml:space="preserve">    20</t>
    </r>
    <r>
      <rPr>
        <sz val="9"/>
        <rFont val="宋体"/>
        <charset val="134"/>
      </rPr>
      <t>20</t>
    </r>
    <r>
      <rPr>
        <sz val="9"/>
        <rFont val="宋体"/>
        <charset val="134"/>
      </rPr>
      <t>年超（欠）拨</t>
    </r>
  </si>
  <si>
    <t>喀什地区转移支付资金执行情况表</t>
  </si>
  <si>
    <t>科目编码</t>
  </si>
  <si>
    <t>科目名称</t>
  </si>
  <si>
    <t>自治区文号</t>
  </si>
  <si>
    <t>地区文号</t>
  </si>
  <si>
    <t>自治区下达时间</t>
  </si>
  <si>
    <t>指标来源</t>
  </si>
  <si>
    <t>摘要</t>
  </si>
  <si>
    <t>自治区下达专项</t>
  </si>
  <si>
    <t>地区财政专项资金分配情况</t>
  </si>
  <si>
    <t>自治区专项未分配金额</t>
  </si>
  <si>
    <t>本级</t>
  </si>
  <si>
    <t>塔什库尔干县</t>
  </si>
  <si>
    <t>经济开发区</t>
  </si>
  <si>
    <t>201</t>
  </si>
  <si>
    <t>一般公共服务支出</t>
  </si>
  <si>
    <t xml:space="preserve">  04</t>
  </si>
  <si>
    <t xml:space="preserve">  发展与改革事务</t>
  </si>
  <si>
    <t xml:space="preserve">    2010499</t>
  </si>
  <si>
    <t xml:space="preserve">    其他发展与改革事务支出</t>
  </si>
  <si>
    <t>新财建〔2021〕60号</t>
  </si>
  <si>
    <t>喀地财建〔2021〕53号</t>
  </si>
  <si>
    <t>自治区专项实拨</t>
  </si>
  <si>
    <t>2021年第一批自治区预算内投资预算（前期费）</t>
  </si>
  <si>
    <t>新财建〔2021〕145号</t>
  </si>
  <si>
    <t>喀地财建〔2021〕93号</t>
  </si>
  <si>
    <t>2021年第三批自治区预算内基建投资（前期费）</t>
  </si>
  <si>
    <t>新财建〔2021〕195号</t>
  </si>
  <si>
    <t>喀地财建〔2021〕123号</t>
  </si>
  <si>
    <t>下达2021年第五批自治区预算内投资预算（前期费）</t>
  </si>
  <si>
    <t xml:space="preserve">  13</t>
  </si>
  <si>
    <t xml:space="preserve">  商贸事务</t>
  </si>
  <si>
    <t xml:space="preserve">    2011399</t>
  </si>
  <si>
    <t xml:space="preserve">    其他商贸事务支出</t>
  </si>
  <si>
    <t>新财建〔2021〕43号</t>
  </si>
  <si>
    <t>喀地财建〔2021〕41号</t>
  </si>
  <si>
    <t>下达2021年自治区园区发展专项资金预算</t>
  </si>
  <si>
    <t xml:space="preserve">  36</t>
  </si>
  <si>
    <t xml:space="preserve">  其他共产党事务支出</t>
  </si>
  <si>
    <t xml:space="preserve">    2013699</t>
  </si>
  <si>
    <t xml:space="preserve">    其他共产党事务支出（其他共产党事务支出）</t>
  </si>
  <si>
    <t>新财行〔2021〕7号</t>
  </si>
  <si>
    <t>喀地财行〔2021〕21号</t>
  </si>
  <si>
    <t>拨付自治区三项重点工作表彰奖励经费（2018－2020年自治区先进维稳双联户表彰资金）</t>
  </si>
  <si>
    <t xml:space="preserve">  38</t>
  </si>
  <si>
    <t xml:space="preserve">  市场监督管理事务</t>
  </si>
  <si>
    <t xml:space="preserve">    2013812</t>
  </si>
  <si>
    <t xml:space="preserve">    药品事务</t>
  </si>
  <si>
    <t>新财行〔2020〕236号</t>
  </si>
  <si>
    <t>喀地财行〔2020〕76号</t>
  </si>
  <si>
    <t>2021年中央食品药品监管补助资金</t>
  </si>
  <si>
    <t xml:space="preserve">    2013899</t>
  </si>
  <si>
    <t xml:space="preserve">    其他市场监督管理事务</t>
  </si>
  <si>
    <t>新财行〔2021〕92号</t>
  </si>
  <si>
    <t>喀地财行〔2021〕46号</t>
  </si>
  <si>
    <t xml:space="preserve">  99</t>
  </si>
  <si>
    <t xml:space="preserve">  其他一般公共服务支出</t>
  </si>
  <si>
    <t xml:space="preserve">    2019999</t>
  </si>
  <si>
    <t xml:space="preserve">    其他一般公共服务支出</t>
  </si>
  <si>
    <t>新财建〔2021〕160号</t>
  </si>
  <si>
    <t>喀地财建〔2021〕97号</t>
  </si>
  <si>
    <t>关于下达2021年第二批新疆、西藏、四省涉藏州县建设专项中央基建投资预算</t>
  </si>
  <si>
    <t>203</t>
  </si>
  <si>
    <t>国防支出</t>
  </si>
  <si>
    <t xml:space="preserve">  06</t>
  </si>
  <si>
    <t xml:space="preserve">  国防动员</t>
  </si>
  <si>
    <t xml:space="preserve">    2030699</t>
  </si>
  <si>
    <t xml:space="preserve">    其他国防动员支出</t>
  </si>
  <si>
    <t>新财行〔2020〕220号</t>
  </si>
  <si>
    <t>喀地财行〔2021〕4号</t>
  </si>
  <si>
    <t>2021年融合发展专项经费</t>
  </si>
  <si>
    <t>204</t>
  </si>
  <si>
    <t>公共安全支出</t>
  </si>
  <si>
    <t xml:space="preserve">  02</t>
  </si>
  <si>
    <t xml:space="preserve">  公安</t>
  </si>
  <si>
    <t xml:space="preserve">    2040299</t>
  </si>
  <si>
    <t xml:space="preserve">    其他公安支出</t>
  </si>
  <si>
    <t>喀地财行〔2021〕22号</t>
  </si>
  <si>
    <t>拨付自治区三项重点工作表彰奖励经费（便民服务先进个人）</t>
  </si>
  <si>
    <t>205</t>
  </si>
  <si>
    <t>教育支出</t>
  </si>
  <si>
    <t xml:space="preserve">  普通教育</t>
  </si>
  <si>
    <t xml:space="preserve">    2050201</t>
  </si>
  <si>
    <t xml:space="preserve">    学前教育</t>
  </si>
  <si>
    <t xml:space="preserve">  其他教育支出</t>
  </si>
  <si>
    <t xml:space="preserve">    2059999</t>
  </si>
  <si>
    <t xml:space="preserve">    其他教育支出</t>
  </si>
  <si>
    <t>新财建〔2021〕96号</t>
  </si>
  <si>
    <t>喀地财建〔2021〕64号</t>
  </si>
  <si>
    <t>2021年教育强国推进工程中央基建投资预算（拨款）</t>
  </si>
  <si>
    <t>206</t>
  </si>
  <si>
    <t>科学技术支出</t>
  </si>
  <si>
    <t xml:space="preserve">  基础研究</t>
  </si>
  <si>
    <t xml:space="preserve">    2060203</t>
  </si>
  <si>
    <t xml:space="preserve">    自然科学基金</t>
  </si>
  <si>
    <t>新财教〔2021〕114号</t>
  </si>
  <si>
    <t>喀地财教〔2021〕42号</t>
  </si>
  <si>
    <t>2021年自治区创新环境（人才、基地）建设专项——自然科学基金地州科学基金项目经费</t>
  </si>
  <si>
    <t>新财教〔2021〕67号</t>
  </si>
  <si>
    <t>喀地财教〔2021〕27号</t>
  </si>
  <si>
    <t>2021年自治区创新环境（人才、基地）建设专项——科技创新基地建设（自治区高新技术产业开发区）项目</t>
  </si>
  <si>
    <t>2021年自治区创新环境（人才、基地）建设专项—自然科学计划（自然科学基金）面上项目</t>
  </si>
  <si>
    <t>2021年自治区创新环境（人才、基地）建设专 项—自然科学计划联合基金经费</t>
  </si>
  <si>
    <t>2021年自治区创新环境（人才、基地）建设专项天山创新团队计划项目</t>
  </si>
  <si>
    <t xml:space="preserve">  技术研究与开发</t>
  </si>
  <si>
    <t xml:space="preserve">    2060404</t>
  </si>
  <si>
    <t xml:space="preserve">    科技成果转化与扩散</t>
  </si>
  <si>
    <t>2021年自治区科技成果转化示范专项自治区科技特派员扶贫行动项目</t>
  </si>
  <si>
    <t xml:space="preserve">  07</t>
  </si>
  <si>
    <t xml:space="preserve">  科学技术普及</t>
  </si>
  <si>
    <t xml:space="preserve">    2060702</t>
  </si>
  <si>
    <t xml:space="preserve">    科普活动</t>
  </si>
  <si>
    <t>2021年自治区重大科普活动经费</t>
  </si>
  <si>
    <t xml:space="preserve">  08</t>
  </si>
  <si>
    <t xml:space="preserve">  科技交流与合作</t>
  </si>
  <si>
    <t xml:space="preserve">    2060801</t>
  </si>
  <si>
    <t xml:space="preserve">    国际交流与合作</t>
  </si>
  <si>
    <t>2021年自治区区域协同创新专项科技援疆计划项目</t>
  </si>
  <si>
    <t>207</t>
  </si>
  <si>
    <t>文化旅游体育与传媒支出</t>
  </si>
  <si>
    <t xml:space="preserve">  01</t>
  </si>
  <si>
    <t xml:space="preserve">  文化和旅游</t>
  </si>
  <si>
    <t xml:space="preserve">    2070109</t>
  </si>
  <si>
    <t xml:space="preserve">    群众文化</t>
  </si>
  <si>
    <t xml:space="preserve">    2070199</t>
  </si>
  <si>
    <t xml:space="preserve">    其他文化和旅游支出</t>
  </si>
  <si>
    <t>新财建〔2021〕97号</t>
  </si>
  <si>
    <t>喀地财建〔2021〕60号</t>
  </si>
  <si>
    <t>2021年文化保护传承利用工程中央基建投资预算（拨款）</t>
  </si>
  <si>
    <t xml:space="preserve">  其他文化旅游体育与传媒支出</t>
  </si>
  <si>
    <t xml:space="preserve">    2079999</t>
  </si>
  <si>
    <t xml:space="preserve">    其他文化旅游体育与传媒支出</t>
  </si>
  <si>
    <t>新财建〔2021〕110号</t>
  </si>
  <si>
    <t>喀地财建〔2021〕68号</t>
  </si>
  <si>
    <t>2021年全面健身设施补短板工程中央基建投资预算（拨款）</t>
  </si>
  <si>
    <t>208</t>
  </si>
  <si>
    <t>社会保障和就业支出</t>
  </si>
  <si>
    <t xml:space="preserve">  人力资源和社会保障管理事务</t>
  </si>
  <si>
    <t xml:space="preserve">    2080109</t>
  </si>
  <si>
    <t xml:space="preserve">    社会保险经办机构</t>
  </si>
  <si>
    <t>新财社〔2020〕291号</t>
  </si>
  <si>
    <t>喀地财社〔2021〕11号</t>
  </si>
  <si>
    <t>企业基本养老保险扩面项目补助资金（自治区）</t>
  </si>
  <si>
    <t>新财社〔2020〕290号</t>
  </si>
  <si>
    <t>喀地财社〔2021〕9号</t>
  </si>
  <si>
    <t>全民参保登记计划实施项目补助资金（自治区）</t>
  </si>
  <si>
    <t>新财社〔2020〕288号</t>
  </si>
  <si>
    <t>喀地财社〔2021〕8号</t>
  </si>
  <si>
    <t>社会保险代办员项目补助资金（自治区）</t>
  </si>
  <si>
    <t xml:space="preserve">  10</t>
  </si>
  <si>
    <t xml:space="preserve">    2081006</t>
  </si>
  <si>
    <t xml:space="preserve">    养老服务</t>
  </si>
  <si>
    <t>新财建〔2021〕166号</t>
  </si>
  <si>
    <t>喀地财建〔2021〕101号</t>
  </si>
  <si>
    <t>下达2021年积极应对人口老龄化工程和托育建设中央基建投资预算（拨款）</t>
  </si>
  <si>
    <t xml:space="preserve">  21</t>
  </si>
  <si>
    <t xml:space="preserve">  </t>
  </si>
  <si>
    <t xml:space="preserve">    2082101</t>
  </si>
  <si>
    <t xml:space="preserve">  30</t>
  </si>
  <si>
    <t xml:space="preserve">  财政代缴社会保险费支出</t>
  </si>
  <si>
    <t xml:space="preserve">    20830</t>
  </si>
  <si>
    <t xml:space="preserve">    财政代缴社会保险费支出</t>
  </si>
  <si>
    <t>新财社〔2021〕221号</t>
  </si>
  <si>
    <t>喀地财社〔2021〕73号</t>
  </si>
  <si>
    <t>养老保险项目</t>
  </si>
  <si>
    <t>210</t>
  </si>
  <si>
    <t>卫生健康支出</t>
  </si>
  <si>
    <t xml:space="preserve">  公立医院</t>
  </si>
  <si>
    <t xml:space="preserve">    2100299</t>
  </si>
  <si>
    <t xml:space="preserve">    其他公立医院支出</t>
  </si>
  <si>
    <t>新财建〔2021〕172号</t>
  </si>
  <si>
    <t>喀地财建〔2021〕102号</t>
  </si>
  <si>
    <t>2021年卫生健康领域第二批中央预算内投资</t>
  </si>
  <si>
    <t xml:space="preserve">  公共卫生</t>
  </si>
  <si>
    <t xml:space="preserve">    2100401</t>
  </si>
  <si>
    <t xml:space="preserve">    疾病预防控制机构</t>
  </si>
  <si>
    <t>新财建〔2021〕104号</t>
  </si>
  <si>
    <t>喀地财建〔2021〕86号</t>
  </si>
  <si>
    <t>下达2021年第二批自治区预算内基建投资（前期费)</t>
  </si>
  <si>
    <t xml:space="preserve">    2100409</t>
  </si>
  <si>
    <t xml:space="preserve">    重大公共卫生服务</t>
  </si>
  <si>
    <t>新财社〔2020〕260号</t>
  </si>
  <si>
    <t>喀地财社〔2020〕122号</t>
  </si>
  <si>
    <t>防控经费（中央）</t>
  </si>
  <si>
    <t>新财社〔2021〕173号</t>
  </si>
  <si>
    <t>喀地财社〔2021〕59号</t>
  </si>
  <si>
    <t>2021年第二批中央防控补助项目</t>
  </si>
  <si>
    <t xml:space="preserve">  其他卫生健康支出</t>
  </si>
  <si>
    <t xml:space="preserve">    2109999</t>
  </si>
  <si>
    <t xml:space="preserve">    其他卫生健康支出</t>
  </si>
  <si>
    <t>新财建〔2021〕118号</t>
  </si>
  <si>
    <t>喀地财建〔2021〕73号</t>
  </si>
  <si>
    <t>2021年卫生健康领域第一批中央基建投资预算（拨款）</t>
  </si>
  <si>
    <t>211</t>
  </si>
  <si>
    <t>节能环保支出</t>
  </si>
  <si>
    <t xml:space="preserve">  03</t>
  </si>
  <si>
    <t xml:space="preserve">  污染防治</t>
  </si>
  <si>
    <t xml:space="preserve">    2110302</t>
  </si>
  <si>
    <t xml:space="preserve">    水体</t>
  </si>
  <si>
    <t>新财建〔2020〕265号</t>
  </si>
  <si>
    <t>喀地财建〔2020〕159号</t>
  </si>
  <si>
    <t>下达2021年城市管网及污水处理中央补助资金</t>
  </si>
  <si>
    <t>新财资环〔2020〕88号</t>
  </si>
  <si>
    <t>喀地财建〔2020〕144号</t>
  </si>
  <si>
    <t>关于提前下达2021年中央水污染防治资金预算的通知</t>
  </si>
  <si>
    <t xml:space="preserve">    2110399</t>
  </si>
  <si>
    <t xml:space="preserve">    其他污染防治支出</t>
  </si>
  <si>
    <t>新财建〔2021〕117号</t>
  </si>
  <si>
    <t>喀地财建〔2021〕74号</t>
  </si>
  <si>
    <t>下达2021年污染治理和节能减碳专项（污染治理方向）中央基建投资预算（拨款）</t>
  </si>
  <si>
    <t xml:space="preserve">  自然生态保护</t>
  </si>
  <si>
    <t xml:space="preserve">    2110402</t>
  </si>
  <si>
    <t xml:space="preserve">    农村环境保护</t>
  </si>
  <si>
    <t>新财资环〔2021〕57号</t>
  </si>
  <si>
    <t>喀地财建〔2021〕66号</t>
  </si>
  <si>
    <t>2021年中央农村环境整治资金预算（统筹整合部分）</t>
  </si>
  <si>
    <t>新财建〔2021〕71号</t>
  </si>
  <si>
    <t>喀地财建〔2021〕48号</t>
  </si>
  <si>
    <t>下达2021年乡村振兴专项农村人居环境整治中央基建投资预算（拨款）</t>
  </si>
  <si>
    <t>新财资环〔2021〕38号</t>
  </si>
  <si>
    <t>喀地财建〔2021〕39号</t>
  </si>
  <si>
    <t>下达2021年自治区农村环境整治资金（统筹整合部分）预算</t>
  </si>
  <si>
    <t xml:space="preserve">  能源节约利用</t>
  </si>
  <si>
    <t xml:space="preserve">    2111001</t>
  </si>
  <si>
    <t xml:space="preserve">    能源节约利用</t>
  </si>
  <si>
    <t>新财建〔2021〕131号</t>
  </si>
  <si>
    <t>喀地财建〔2021〕78号</t>
  </si>
  <si>
    <t>关于下达2021年自治区工业节能减排专项资金预算的通知</t>
  </si>
  <si>
    <t xml:space="preserve">  14</t>
  </si>
  <si>
    <t xml:space="preserve">  能源管理事务</t>
  </si>
  <si>
    <t xml:space="preserve">    2111407</t>
  </si>
  <si>
    <t xml:space="preserve">    能源行业管理</t>
  </si>
  <si>
    <t>新财资环〔2020〕109号</t>
  </si>
  <si>
    <t>喀地财建〔2021〕6号</t>
  </si>
  <si>
    <t>提前下达2021年南疆四地州煤改电工程（一期）自治区补助资金</t>
  </si>
  <si>
    <t xml:space="preserve">  其他节能环保支出</t>
  </si>
  <si>
    <t xml:space="preserve">    2119999</t>
  </si>
  <si>
    <t xml:space="preserve">    其他节能环保支出</t>
  </si>
  <si>
    <t>新财建〔2021〕98号</t>
  </si>
  <si>
    <t>喀地财建〔2021〕62号</t>
  </si>
  <si>
    <t>下达2021年重点区域生态保护和修复专项中央基建投资预算（拨款）</t>
  </si>
  <si>
    <t>212</t>
  </si>
  <si>
    <t>城乡社区支出</t>
  </si>
  <si>
    <t xml:space="preserve">  城乡社区公共设施</t>
  </si>
  <si>
    <t xml:space="preserve">    2120303</t>
  </si>
  <si>
    <t xml:space="preserve">    小城镇基础设施建设</t>
  </si>
  <si>
    <t>新财建〔2021〕199号</t>
  </si>
  <si>
    <t>喀地财建〔2021〕120号</t>
  </si>
  <si>
    <t>下达2021年第三批新疆、西藏、四省涉藏州县  建设专项中央基建投资预算（拨款)</t>
  </si>
  <si>
    <t xml:space="preserve">    2120399</t>
  </si>
  <si>
    <t xml:space="preserve">    其他城乡社区公共设施支出</t>
  </si>
  <si>
    <t>关于下达2021年第二批新疆、西藏、四省涉藏州县建设专项中央基建投资预算（拨款）的通知</t>
  </si>
  <si>
    <t xml:space="preserve">  其他城乡社区支出</t>
  </si>
  <si>
    <t xml:space="preserve">    2129999</t>
  </si>
  <si>
    <t xml:space="preserve">    其他城乡社区支出</t>
  </si>
  <si>
    <t>新财建〔2021〕108号</t>
  </si>
  <si>
    <t>喀地财建〔2021〕69号</t>
  </si>
  <si>
    <t>下达2021年第二批排水设施建设中央基建投资预算（拨款）</t>
  </si>
  <si>
    <t>新财建〔2021〕24号</t>
  </si>
  <si>
    <t>喀地财建〔2021〕29号</t>
  </si>
  <si>
    <t>下达2021年第一批排水设施中央基建投资预算（拨款）</t>
  </si>
  <si>
    <t>213</t>
  </si>
  <si>
    <t>农林水支出</t>
  </si>
  <si>
    <t xml:space="preserve">  农业农村</t>
  </si>
  <si>
    <t xml:space="preserve">    2130199</t>
  </si>
  <si>
    <t xml:space="preserve">    其他农业农村支出</t>
  </si>
  <si>
    <t>新财建〔2021〕44号</t>
  </si>
  <si>
    <t>喀地财建〔2021〕40号</t>
  </si>
  <si>
    <t>下达2021年藏粮于地藏粮于技专项（高标准农田和东北黑土地保护建设项目）中央基建投资预算（统筹整合部分）（拨款）</t>
  </si>
  <si>
    <t>新财建〔2021〕197号</t>
  </si>
  <si>
    <t>喀地财建〔2021〕118号</t>
  </si>
  <si>
    <t>下达2021年第七批自治区预算内投资预算</t>
  </si>
  <si>
    <t xml:space="preserve">  林业和草原</t>
  </si>
  <si>
    <t xml:space="preserve">    2130299</t>
  </si>
  <si>
    <t xml:space="preserve">    其他林业和草原支出</t>
  </si>
  <si>
    <t>新财资环〔2021〕19号</t>
  </si>
  <si>
    <t>喀地财建〔2021〕28号</t>
  </si>
  <si>
    <t>拨付2021年草原植被恢复费</t>
  </si>
  <si>
    <t>新财资环〔2021〕18号</t>
  </si>
  <si>
    <t>喀地财建〔2021〕27号</t>
  </si>
  <si>
    <t>拨付2021年自治区财政林业专项资金</t>
  </si>
  <si>
    <t>喀地财建〔2021〕26号</t>
  </si>
  <si>
    <t>拨付2021年自治区财政林业专项资金（统筹整合部分）</t>
  </si>
  <si>
    <t xml:space="preserve">  水利</t>
  </si>
  <si>
    <t xml:space="preserve">    2130305</t>
  </si>
  <si>
    <t xml:space="preserve">    水利工程建设（水利）</t>
  </si>
  <si>
    <t>新财建〔2021〕170号</t>
  </si>
  <si>
    <t>喀地财建〔2021〕100号</t>
  </si>
  <si>
    <t>下达2021年水安全保障工程专项第三批中央基建投资预算（拨款）</t>
  </si>
  <si>
    <t>新财建〔2021〕39号</t>
  </si>
  <si>
    <t>喀地财建〔2021〕37号</t>
  </si>
  <si>
    <t>下达2021年国家水网骨干工程专项第一批中央基建投资预算（拨款）</t>
  </si>
  <si>
    <t xml:space="preserve">    2130399</t>
  </si>
  <si>
    <t xml:space="preserve">    其他水利支出</t>
  </si>
  <si>
    <t>新财建〔2021〕37号</t>
  </si>
  <si>
    <t>喀地财建〔2021〕36号</t>
  </si>
  <si>
    <t>下达2021年第一批水安全保障工程专项中央基建投资预算（拨款）</t>
  </si>
  <si>
    <t xml:space="preserve">  05</t>
  </si>
  <si>
    <t xml:space="preserve">    2130599</t>
  </si>
  <si>
    <t>新财建〔2020〕275号</t>
  </si>
  <si>
    <t>喀地财建〔2020〕166号</t>
  </si>
  <si>
    <t>关于提前下达2021年自治区预算内投资（统筹整合部分）预算的通知</t>
  </si>
  <si>
    <t xml:space="preserve">  农村综合改革</t>
  </si>
  <si>
    <t xml:space="preserve">    2130701</t>
  </si>
  <si>
    <t xml:space="preserve">    对村级公益事业建设的补助</t>
  </si>
  <si>
    <t>新财农〔2021〕59号</t>
  </si>
  <si>
    <t>喀地财农〔2021〕25号</t>
  </si>
  <si>
    <t>下达2021年农村综合改革转移支付（项目部分）资金的通知</t>
  </si>
  <si>
    <t>新财农〔2020〕129号</t>
  </si>
  <si>
    <t>喀地财农〔2020〕74号</t>
  </si>
  <si>
    <t>提前下达2021年自治区农村综合改革转移支付（项目部分）</t>
  </si>
  <si>
    <t>新财农〔2020〕127号</t>
  </si>
  <si>
    <t>喀地财农〔2020〕73号</t>
  </si>
  <si>
    <t>提前下达2021年中央农村综合改革转移支付（项目部分）</t>
  </si>
  <si>
    <t xml:space="preserve">    2130706</t>
  </si>
  <si>
    <t xml:space="preserve">    对村集体经济组织的补助</t>
  </si>
  <si>
    <t>新财农〔2021〕74号</t>
  </si>
  <si>
    <t>喀地财农〔2021〕32号</t>
  </si>
  <si>
    <t>2021年自治区扶持壮大村集体经济补助资金</t>
  </si>
  <si>
    <t xml:space="preserve">    2130799</t>
  </si>
  <si>
    <t xml:space="preserve">    其他农村综合改革支出</t>
  </si>
  <si>
    <t>新财农〔2021〕58号</t>
  </si>
  <si>
    <t>喀地财农〔2021〕24号</t>
  </si>
  <si>
    <t>关于下达2021年中央农村综合改革转移支付预算（统筹整合）的通知</t>
  </si>
  <si>
    <t>新财农〔2020〕128号</t>
  </si>
  <si>
    <t>喀地财农〔2020〕65号</t>
  </si>
  <si>
    <t>提前下达2021年中央农村综合改革转移支付（统筹整合部分）</t>
  </si>
  <si>
    <t>新财农〔2020〕130号</t>
  </si>
  <si>
    <t>喀地财农〔2020〕66号</t>
  </si>
  <si>
    <t>提前下达2021年自治区农村综合改革转移支付（统筹整合部分）</t>
  </si>
  <si>
    <t xml:space="preserve">  普惠金融发展支出</t>
  </si>
  <si>
    <t xml:space="preserve">    2130899</t>
  </si>
  <si>
    <t xml:space="preserve">    其他普惠金融发展支出</t>
  </si>
  <si>
    <t>新财金〔2020〕67号</t>
  </si>
  <si>
    <t>喀地财金〔2020〕32号；喀地财金〔2021〕22号</t>
  </si>
  <si>
    <t>2021年自治区财政普惠金融发展专项资金</t>
  </si>
  <si>
    <t>新财金〔2020〕61号；新财金〔2021〕5号</t>
  </si>
  <si>
    <t>喀地财金〔2020〕25号；喀地财金〔2021〕3号；喀地财金〔2021〕22号</t>
  </si>
  <si>
    <t>2021年中央普惠金融发展专项资金</t>
  </si>
  <si>
    <t>新财金〔2021〕27号</t>
  </si>
  <si>
    <t>喀地财金〔2021〕11号</t>
  </si>
  <si>
    <t>2021年中央普惠金融发展专项资金（第二批）</t>
  </si>
  <si>
    <t>新财金〔2021〕37号</t>
  </si>
  <si>
    <t>喀地财金〔2021〕16号</t>
  </si>
  <si>
    <t>普惠金融发展专项2021年资金预算指标（第二批）</t>
  </si>
  <si>
    <t xml:space="preserve">  其他农林水支出</t>
  </si>
  <si>
    <t xml:space="preserve">    2139999</t>
  </si>
  <si>
    <t xml:space="preserve">    其他农林水支出</t>
  </si>
  <si>
    <t>新财综〔2020〕28号</t>
  </si>
  <si>
    <t>喀地财综〔2020〕21号</t>
  </si>
  <si>
    <t>关于提前下达2021年土地指标跨省域调剂收入安排的支出预算的通知</t>
  </si>
  <si>
    <t>新财农〔2021〕38号</t>
  </si>
  <si>
    <t>喀地财农〔2021〕16号</t>
  </si>
  <si>
    <t>2021年农村“厕所革命”相关资金的通知</t>
  </si>
  <si>
    <t>新财综〔2021〕24号</t>
  </si>
  <si>
    <t>喀地财综〔2021〕5号</t>
  </si>
  <si>
    <t>关于下达2021年土地指标跨省域调剂收入安排的支出预算的通知</t>
  </si>
  <si>
    <t>新财建〔2021〕132号</t>
  </si>
  <si>
    <t>喀地财建〔2021〕81号</t>
  </si>
  <si>
    <t>下达2021年第一批以工代赈示范工程中央基建投资预算（拨款）</t>
  </si>
  <si>
    <t>新财综〔2021〕53号</t>
  </si>
  <si>
    <t>喀地财综〔2021〕15号</t>
  </si>
  <si>
    <t>关于第二次下达自治区跨县域补充耕地指标调剂资金预算的通知</t>
  </si>
  <si>
    <t>214</t>
  </si>
  <si>
    <t>交通运输支出</t>
  </si>
  <si>
    <t xml:space="preserve">  民用航空运输</t>
  </si>
  <si>
    <t xml:space="preserve">    2140304</t>
  </si>
  <si>
    <t xml:space="preserve">    机场建设</t>
  </si>
  <si>
    <t>新财建〔2021〕54号</t>
  </si>
  <si>
    <t>喀地财建〔2021〕43号</t>
  </si>
  <si>
    <t>拨付2021年自治区地方政府债券资金用于塔什库尔干机场建设项目</t>
  </si>
  <si>
    <t>新财建〔2021〕130号</t>
  </si>
  <si>
    <t>喀地财建〔2021〕80号</t>
  </si>
  <si>
    <t>2021年自治区地方政府债券资金用于塔什库尔干机场项目建设</t>
  </si>
  <si>
    <t xml:space="preserve">  邮政业支出</t>
  </si>
  <si>
    <t xml:space="preserve">    2140599</t>
  </si>
  <si>
    <t xml:space="preserve">    其他邮政业支出</t>
  </si>
  <si>
    <t>新财资环〔2021〕17号</t>
  </si>
  <si>
    <t>喀地财建〔2021〕22号</t>
  </si>
  <si>
    <t>拨付2021年新疆地方农牧区投递员专项补贴资金</t>
  </si>
  <si>
    <t>215</t>
  </si>
  <si>
    <t>资源勘探工业信息等支出</t>
  </si>
  <si>
    <t xml:space="preserve">  制造业</t>
  </si>
  <si>
    <t xml:space="preserve">    2150204</t>
  </si>
  <si>
    <t xml:space="preserve">    纺织业</t>
  </si>
  <si>
    <t>新财建〔2021〕46号</t>
  </si>
  <si>
    <t>喀地财建〔2021〕46号</t>
  </si>
  <si>
    <t>下达2021年新疆纺织服装等劳动密集型产业带动就业中央基建投资预算（拨款）</t>
  </si>
  <si>
    <t xml:space="preserve">    2150299</t>
  </si>
  <si>
    <t xml:space="preserve">    其他制造业支出</t>
  </si>
  <si>
    <t>新财建〔2021〕196号</t>
  </si>
  <si>
    <t>喀地财建〔2021〕112号</t>
  </si>
  <si>
    <t>下达2021年第六批自治区预算内投资预算</t>
  </si>
  <si>
    <t>新财建〔2021〕224号</t>
  </si>
  <si>
    <t>喀地财建〔2021〕132号</t>
  </si>
  <si>
    <t>关于下达2021年劳动密集型产业发展专项资金的通知</t>
  </si>
  <si>
    <t xml:space="preserve">  工业和信息产业监管</t>
  </si>
  <si>
    <t xml:space="preserve">    2150517</t>
  </si>
  <si>
    <t xml:space="preserve">    产业发展</t>
  </si>
  <si>
    <t>新财建〔2021〕88号</t>
  </si>
  <si>
    <t>喀地财建〔2021〕58号</t>
  </si>
  <si>
    <t>下达2021年自治区战略性新兴产业专项资金</t>
  </si>
  <si>
    <t xml:space="preserve">  支持中小企业发展和管理支出</t>
  </si>
  <si>
    <t xml:space="preserve">    2150805</t>
  </si>
  <si>
    <t xml:space="preserve">    中小企业发展专项</t>
  </si>
  <si>
    <t>新财企〔2021〕49号</t>
  </si>
  <si>
    <t>喀地财企〔2021〕14号</t>
  </si>
  <si>
    <t>2021年中小企业发展专项资金</t>
  </si>
  <si>
    <t>216</t>
  </si>
  <si>
    <t>商业服务业等支出</t>
  </si>
  <si>
    <t xml:space="preserve">  商业流通事务</t>
  </si>
  <si>
    <t xml:space="preserve">    2160299</t>
  </si>
  <si>
    <t xml:space="preserve">    其他商业流通事务支出</t>
  </si>
  <si>
    <t>新财建〔2020〕259号</t>
  </si>
  <si>
    <t>喀地财建〔2021〕9号</t>
  </si>
  <si>
    <t>提前下达2021年服务业专项资金预算</t>
  </si>
  <si>
    <t xml:space="preserve">  涉外发展服务支出</t>
  </si>
  <si>
    <t xml:space="preserve">    2160699</t>
  </si>
  <si>
    <t xml:space="preserve">    其他涉外发展服务支出</t>
  </si>
  <si>
    <t>新财企〔2021〕53号</t>
  </si>
  <si>
    <t>喀地财企〔2021〕16号</t>
  </si>
  <si>
    <t>预拨2021年第二批外经贸发展专项资金（预算）</t>
  </si>
  <si>
    <t>新财企〔2021〕104号</t>
  </si>
  <si>
    <t>喀地财企〔2021〕26号</t>
  </si>
  <si>
    <t>2021年外经贸发展专项资金</t>
  </si>
  <si>
    <t>新财企〔2020〕77号</t>
  </si>
  <si>
    <t>喀地财企〔2020〕28号</t>
  </si>
  <si>
    <t>提前下达2021年中央外经贸发展专项资金（预算）</t>
  </si>
  <si>
    <t xml:space="preserve">  其他商业服务业等支出</t>
  </si>
  <si>
    <t xml:space="preserve">    2169999</t>
  </si>
  <si>
    <t xml:space="preserve">    其他商业服务业等支出</t>
  </si>
  <si>
    <t>新财建〔2021〕177号</t>
  </si>
  <si>
    <t>喀地财建〔2021〕104号</t>
  </si>
  <si>
    <t>调整下达2021年中央服务业发展资金（农产品供应链体系建设）预算</t>
  </si>
  <si>
    <t>217</t>
  </si>
  <si>
    <t>金融支出</t>
  </si>
  <si>
    <t xml:space="preserve">  金融发展支出</t>
  </si>
  <si>
    <t xml:space="preserve">    2170302</t>
  </si>
  <si>
    <t xml:space="preserve">    利息费用补贴支出</t>
  </si>
  <si>
    <t>新财金〔2021〕24号</t>
  </si>
  <si>
    <t>喀地财金〔2021〕9号</t>
  </si>
  <si>
    <t>自治区个体工商户小额信贷第三批贴息资金</t>
  </si>
  <si>
    <t>220</t>
  </si>
  <si>
    <t>自然资源海洋气象等支出</t>
  </si>
  <si>
    <t xml:space="preserve">  自然资源事务</t>
  </si>
  <si>
    <t xml:space="preserve">    2200113</t>
  </si>
  <si>
    <t xml:space="preserve">    地质矿产资源与环境调查</t>
  </si>
  <si>
    <t>新财资环〔2020〕86号</t>
  </si>
  <si>
    <t>喀地财建〔2020〕167号</t>
  </si>
  <si>
    <t>关于提前下达2021年中央重点生态保护修复治理资金预算（第二批）</t>
  </si>
  <si>
    <t>新财资环〔2021〕32号</t>
  </si>
  <si>
    <t>喀地财建〔2021〕30号</t>
  </si>
  <si>
    <t>关于下达2021年自治区自然资源厅调整厅本级项目资金预算（第一批）</t>
  </si>
  <si>
    <t>新财资环〔2021〕56号</t>
  </si>
  <si>
    <t>喀地财建〔2021〕67号</t>
  </si>
  <si>
    <t>关于下达2021年中央重点生态保护修复治理资金预算（第四批）</t>
  </si>
  <si>
    <t>221</t>
  </si>
  <si>
    <t>住房保障支出</t>
  </si>
  <si>
    <t xml:space="preserve">  保障性安居工程支出</t>
  </si>
  <si>
    <t xml:space="preserve">    2210199</t>
  </si>
  <si>
    <t xml:space="preserve">    其他保障性安居工程支出</t>
  </si>
  <si>
    <t>新财建〔2021〕86号</t>
  </si>
  <si>
    <t>喀地财建〔2021〕55号</t>
  </si>
  <si>
    <t>2021年保障性安居工程奖励项目中央基建投资预算（拨款）</t>
  </si>
  <si>
    <t>新财建〔2021〕109号</t>
  </si>
  <si>
    <t>喀地财建〔2021〕72号</t>
  </si>
  <si>
    <t>下达2021年保障性安居工程（第三批）中央基建投资预算（拨款）</t>
  </si>
  <si>
    <t>新财建〔2021〕26号</t>
  </si>
  <si>
    <t>喀地财建〔2021〕31号</t>
  </si>
  <si>
    <t>下达2021年保障性安居工程（第二批）中央基建投资预算（拨款）</t>
  </si>
  <si>
    <t>222</t>
  </si>
  <si>
    <t>粮油物资储备支出</t>
  </si>
  <si>
    <t xml:space="preserve">  粮油物资事务</t>
  </si>
  <si>
    <t xml:space="preserve">    2220199</t>
  </si>
  <si>
    <t xml:space="preserve">    其他粮油物资事务支出</t>
  </si>
  <si>
    <t>新财建〔2021〕146号</t>
  </si>
  <si>
    <t>喀地财建〔2021〕92号</t>
  </si>
  <si>
    <t>调整下达2021年自治区军粮供应网点维修改造配套资金预算</t>
  </si>
  <si>
    <t>224</t>
  </si>
  <si>
    <t>灾害防治及应急管理支出</t>
  </si>
  <si>
    <t xml:space="preserve">  应急管理事务</t>
  </si>
  <si>
    <t xml:space="preserve">    2240104</t>
  </si>
  <si>
    <t xml:space="preserve">    灾害风险防治</t>
  </si>
  <si>
    <t>新财资环〔2020〕83号</t>
  </si>
  <si>
    <t>喀地财建〔2020〕147号</t>
  </si>
  <si>
    <t>提前下达2021年中央自然灾害防治体系建设补助资金（第一批）的通知</t>
  </si>
  <si>
    <t>新财资环〔2021〕90号</t>
  </si>
  <si>
    <t>喀地财建〔2021〕95号</t>
  </si>
  <si>
    <t>2021年自治区第一次全国自然灾害综合风险普查中央补助资金</t>
  </si>
  <si>
    <t xml:space="preserve">  自然灾害防治</t>
  </si>
  <si>
    <t xml:space="preserve">    2240601</t>
  </si>
  <si>
    <t xml:space="preserve">    地质灾害防治</t>
  </si>
  <si>
    <t xml:space="preserve">  其他灾害防治及应急管理支出</t>
  </si>
  <si>
    <t xml:space="preserve">    2249999</t>
  </si>
  <si>
    <t xml:space="preserve">    其他灾害防治及应急管理支出</t>
  </si>
  <si>
    <t>新财建〔2021〕103号</t>
  </si>
  <si>
    <t>喀地财建〔2021〕65号</t>
  </si>
  <si>
    <t>下达2021年灾后恢复重建和综合防灾减灾能力建设专项（综合防灾减灾能力建设方向）中央基建投资预算</t>
  </si>
  <si>
    <t>229</t>
  </si>
  <si>
    <t>其他支出</t>
  </si>
  <si>
    <t xml:space="preserve">  其他支出</t>
  </si>
  <si>
    <t xml:space="preserve">    2299999</t>
  </si>
  <si>
    <t xml:space="preserve">    其他支出</t>
  </si>
  <si>
    <t>新财建〔2021〕138号</t>
  </si>
  <si>
    <t>喀地财建〔2021〕90号</t>
  </si>
  <si>
    <t>下达2021年建设专项中央基建投资预算（拨款）</t>
  </si>
  <si>
    <t>新财建〔2021〕94号</t>
  </si>
  <si>
    <t>喀地财建〔2021〕75号</t>
  </si>
  <si>
    <t>2021年守边固边工程中央基建投资预算（拨款）</t>
  </si>
  <si>
    <t>新财建〔2021〕65号</t>
  </si>
  <si>
    <t>喀地财建〔2021〕51号</t>
  </si>
  <si>
    <t>2021年重大项目前期工作费（西部大开发前期工作补助）专项中央基建投资预算（拨款）</t>
  </si>
  <si>
    <t>新财建〔2021〕72号</t>
  </si>
  <si>
    <t>喀地财建〔2021〕56号</t>
  </si>
  <si>
    <t>2021年第一批新疆、西藏、四省涉藏州县建设专项中央基建投资预算（拨款）</t>
  </si>
  <si>
    <t>新财建〔2021〕162号</t>
  </si>
  <si>
    <t>喀地财建〔2021〕98号</t>
  </si>
  <si>
    <t>下达2021年第四批自治区预算内投资预算（前期费）</t>
  </si>
  <si>
    <t>新财建〔2021〕182号</t>
  </si>
  <si>
    <t>喀地财建〔2021〕110号</t>
  </si>
  <si>
    <t>下达2021年建设专项（兴边富民行动方向）中央基建投资预算（拨款）</t>
  </si>
  <si>
    <t xml:space="preserve">  政府办公厅（室）及相关机构事务</t>
  </si>
  <si>
    <t xml:space="preserve">    2010301</t>
  </si>
  <si>
    <t xml:space="preserve">    行政运行（政府办公厅（室）及相关机构事务）</t>
  </si>
  <si>
    <t>批复部门预算</t>
  </si>
  <si>
    <t>喀什地区各县市：委派会计补助项目</t>
  </si>
  <si>
    <t xml:space="preserve">  财政事务</t>
  </si>
  <si>
    <t xml:space="preserve">    2010699</t>
  </si>
  <si>
    <t xml:space="preserve">    其他财政事务支出</t>
  </si>
  <si>
    <t>喀什地区各县市：基层财政财务业务能力提升项目</t>
  </si>
  <si>
    <t xml:space="preserve">  11</t>
  </si>
  <si>
    <t xml:space="preserve">  纪检监察事务</t>
  </si>
  <si>
    <t xml:space="preserve">    2011102</t>
  </si>
  <si>
    <t xml:space="preserve">    一般行政管理事务（纪检监察事务）</t>
  </si>
  <si>
    <t>喀地财行〔2021〕51号</t>
  </si>
  <si>
    <t>喀什地区各县市：县市纪委监委业务工作项目</t>
  </si>
  <si>
    <t>喀地财行〔2021〕33号</t>
  </si>
  <si>
    <t>喀地财行〔2021〕29号</t>
  </si>
  <si>
    <t xml:space="preserve">  31</t>
  </si>
  <si>
    <t xml:space="preserve">  党委办公厅（室）及相关机构事务</t>
  </si>
  <si>
    <t xml:space="preserve">    2013199</t>
  </si>
  <si>
    <t xml:space="preserve">    其他党委办公厅（室）及相关机构事务支出</t>
  </si>
  <si>
    <t>喀地财行〔2021〕12号</t>
  </si>
  <si>
    <t>喀什地区各县市：地区级先进“双联户”表彰项目</t>
  </si>
  <si>
    <t>喀地财行〔2021〕13号</t>
  </si>
  <si>
    <t>喀什地区各县市：以奖代补资金项目</t>
  </si>
  <si>
    <t xml:space="preserve">  32</t>
  </si>
  <si>
    <t xml:space="preserve">  组织事务</t>
  </si>
  <si>
    <t xml:space="preserve">    2013299</t>
  </si>
  <si>
    <t xml:space="preserve">    其他组织事务支出</t>
  </si>
  <si>
    <t>喀地财行〔2021〕16号</t>
  </si>
  <si>
    <t>喀什地区各县市：优秀挂职干部表彰项目</t>
  </si>
  <si>
    <t xml:space="preserve">  资源勘探开发</t>
  </si>
  <si>
    <t xml:space="preserve">    2150104</t>
  </si>
  <si>
    <t xml:space="preserve">    煤炭勘探开采和洗选</t>
  </si>
  <si>
    <t>喀地财建〔2021〕18号</t>
  </si>
  <si>
    <t>根据喀地财建［2021］18号，疏勒县上解后安排喀什市</t>
  </si>
  <si>
    <t xml:space="preserve">  能源储备</t>
  </si>
  <si>
    <t xml:space="preserve">    2220304</t>
  </si>
  <si>
    <t xml:space="preserve">    煤炭储备</t>
  </si>
  <si>
    <t>喀地财建〔2021〕17号</t>
  </si>
  <si>
    <t>根据喀地财建［2021］17号，疏勒县上解后安排喀什市</t>
  </si>
  <si>
    <t>喀地财预〔2021〕9号</t>
  </si>
  <si>
    <t>喀什地区各县市：群众工作专项</t>
  </si>
  <si>
    <t>喀地财扶〔2020〕15号</t>
  </si>
  <si>
    <t>喀什地区各县市：专项工作经费本级配套</t>
  </si>
  <si>
    <t>230</t>
  </si>
  <si>
    <t>转移性支出</t>
  </si>
  <si>
    <t xml:space="preserve">    2300252</t>
  </si>
  <si>
    <t xml:space="preserve">    农林水共同财政事权转移支付支出</t>
  </si>
  <si>
    <t>喀地财农〔2021〕23号</t>
  </si>
  <si>
    <t>根据喀地财农［2021］23号，叶城县上解后安排巴楚县</t>
  </si>
  <si>
    <t>喀地财农〔2021〕4号</t>
  </si>
  <si>
    <t>根据喀地财农［2021］4号，疏附县上解后安排伽师县</t>
  </si>
  <si>
    <t>喀地财金〔2021〕20号</t>
  </si>
  <si>
    <t>根据新财金［2021］43号、喀地财金［2021］20号，疏勒县、伽师县、英吉沙县、塔县上解后安排莎车县</t>
  </si>
  <si>
    <t xml:space="preserve">    2300255</t>
  </si>
  <si>
    <t xml:space="preserve">    商业服务业等共同财政事权转移支付支出</t>
  </si>
  <si>
    <t>喀地财金〔2021〕15号</t>
  </si>
  <si>
    <t>根据新财金［2021］34号、喀地财金［2021］15号，泽普县、英吉沙县、岳普湖县上解后安排麦盖提县</t>
  </si>
  <si>
    <t xml:space="preserve">  一般公共服务支出</t>
  </si>
  <si>
    <t xml:space="preserve">    201</t>
  </si>
  <si>
    <t xml:space="preserve">    一般公共服务支出</t>
  </si>
  <si>
    <t>新财行〔2020〕262号</t>
  </si>
  <si>
    <t>喀地财行〔2021〕17号</t>
  </si>
  <si>
    <t>专项结转</t>
  </si>
  <si>
    <t>2020年专项工作经费</t>
  </si>
  <si>
    <t>新财行〔2020〕63号</t>
  </si>
  <si>
    <t>喀地财行〔2021〕45号</t>
  </si>
  <si>
    <t>新财行〔2020〕95号</t>
  </si>
  <si>
    <t>自治区人才发展专项</t>
  </si>
  <si>
    <t>喀地财行〔2021〕66号</t>
  </si>
  <si>
    <t>新财建〔2020〕251号</t>
  </si>
  <si>
    <t>喀地财建〔2021〕10号</t>
  </si>
  <si>
    <t>拨付“和田－喀什－乌鲁木齐集拼集运货运班列”补贴资金预算</t>
  </si>
  <si>
    <t>新财行〔2020〕230号</t>
  </si>
  <si>
    <t>喀地财行〔2021〕24号</t>
  </si>
  <si>
    <t>2020年招录驻疆部队退役士兵充实南疆乡镇专项经费</t>
  </si>
  <si>
    <t>喀地财行〔2020〕40号</t>
  </si>
  <si>
    <t>自治区人才发展专项（丝路人才大厦人才工作建设项目150万元、高层次人才100万元、人才关心关爱40）</t>
  </si>
  <si>
    <t>新财预〔2020〕22号</t>
  </si>
  <si>
    <t>下达2020年上半年“访惠聚”工作经费</t>
  </si>
  <si>
    <t>喀地财预〔2021〕1号</t>
  </si>
  <si>
    <t xml:space="preserve">    208</t>
  </si>
  <si>
    <t xml:space="preserve">    社会保障和就业支出</t>
  </si>
  <si>
    <t>新财企〔2019〕123号</t>
  </si>
  <si>
    <t>下达2020年度自治区区属国有破产、改制企业离退休职工三项费用</t>
  </si>
  <si>
    <t>喀地财企〔2021〕15号</t>
  </si>
  <si>
    <t xml:space="preserve">    2100410</t>
  </si>
  <si>
    <t xml:space="preserve">    突发公共卫生事件应急处理</t>
  </si>
  <si>
    <t>新财社〔2020〕315号</t>
  </si>
  <si>
    <t>喀地财社〔2020〕145号</t>
  </si>
  <si>
    <t>新冠肺炎疫情防控补助结算资金第二批（中央）</t>
  </si>
  <si>
    <t xml:space="preserve">    2130119</t>
  </si>
  <si>
    <t xml:space="preserve">    防灾救灾</t>
  </si>
  <si>
    <t>新财农〔2020〕137号</t>
  </si>
  <si>
    <t>喀地财农〔2020〕1号</t>
  </si>
  <si>
    <t>下达2020年中央农业生产和水利救灾资金预算（第八批）的通知</t>
  </si>
  <si>
    <t>喀地财农〔2021〕1号</t>
  </si>
  <si>
    <t xml:space="preserve">    2130314</t>
  </si>
  <si>
    <t xml:space="preserve">    防汛</t>
  </si>
  <si>
    <t>新财行〔2020〕278号</t>
  </si>
  <si>
    <t>专项工作经费</t>
  </si>
  <si>
    <t xml:space="preserve">  22</t>
  </si>
  <si>
    <t xml:space="preserve">  大中型水库移民后期扶持基金支出</t>
  </si>
  <si>
    <t xml:space="preserve">    2082202</t>
  </si>
  <si>
    <t xml:space="preserve">    基础设施建设和经济发展（大中型水库移民后期扶持基金支出）</t>
  </si>
  <si>
    <t>新财农〔2020〕98号</t>
  </si>
  <si>
    <t>喀地财农〔2020〕55号</t>
  </si>
  <si>
    <t>提前下达2021年中央水库移民扶持基金（基础建设建设）</t>
  </si>
  <si>
    <t xml:space="preserve">    2082201</t>
  </si>
  <si>
    <t xml:space="preserve">    移民补助（大中型水库移民后期扶持基金支出）</t>
  </si>
  <si>
    <t>提前下达2021年中央水库移民扶持基金（移民补助）</t>
  </si>
  <si>
    <t>新财农〔2021〕55号</t>
  </si>
  <si>
    <t>喀地财农〔2021〕18号</t>
  </si>
  <si>
    <t>2021年中央水库移民扶持基金</t>
  </si>
  <si>
    <t xml:space="preserve">  60</t>
  </si>
  <si>
    <t xml:space="preserve">  可再生能源电价附加收入安排的支出</t>
  </si>
  <si>
    <t xml:space="preserve">    2116002</t>
  </si>
  <si>
    <t xml:space="preserve">    太阳能发电补助</t>
  </si>
  <si>
    <t>新财建〔2020〕261号</t>
  </si>
  <si>
    <t>喀地财建〔2020〕160号</t>
  </si>
  <si>
    <t>关于提前下达2021年可再生能源电价附加补助资金预算的通知</t>
  </si>
  <si>
    <t xml:space="preserve">  69</t>
  </si>
  <si>
    <t xml:space="preserve">  民航发展基金支出</t>
  </si>
  <si>
    <t xml:space="preserve">    2146907</t>
  </si>
  <si>
    <t xml:space="preserve">    通用航空发展</t>
  </si>
  <si>
    <t>新财建〔2021〕85号</t>
  </si>
  <si>
    <t>喀地财建〔2021〕54号</t>
  </si>
  <si>
    <t>下达2021年民航发展基金用于民航基础设施建设和机场航线补贴资金预算</t>
  </si>
  <si>
    <t xml:space="preserve">    2146901</t>
  </si>
  <si>
    <t xml:space="preserve">    民航机场建设</t>
  </si>
  <si>
    <t xml:space="preserve">  彩票发行销售机构业务费安排的支出</t>
  </si>
  <si>
    <t xml:space="preserve">    2290808</t>
  </si>
  <si>
    <t xml:space="preserve">    彩票市场调控资金支出</t>
  </si>
  <si>
    <t>新财综〔2020〕33号</t>
  </si>
  <si>
    <t>喀地财综〔2020〕24号</t>
  </si>
  <si>
    <t>关于提前下达2021年自治区福利彩票市场调控资金预算的通知</t>
  </si>
  <si>
    <t xml:space="preserve">  彩票公益金安排的支出</t>
  </si>
  <si>
    <t xml:space="preserve">    2296002</t>
  </si>
  <si>
    <t xml:space="preserve">    用于社会福利的彩票公益金支出</t>
  </si>
  <si>
    <t>新财行〔2020〕267号</t>
  </si>
  <si>
    <t>喀地财行〔2020〕84号</t>
  </si>
  <si>
    <t>“巾帼志愿阳光行动”项目经费</t>
  </si>
  <si>
    <t xml:space="preserve">    2296004</t>
  </si>
  <si>
    <t xml:space="preserve">    用于教育事业的彩票公益金支出</t>
  </si>
  <si>
    <t>新财教〔2020〕217号</t>
  </si>
  <si>
    <t>喀地财教〔2021〕10号</t>
  </si>
  <si>
    <t>2021年中央专项彩票公益金支持乡村学校少年宫项目资金（中央支持原国贫县已建成项目运转经费）</t>
  </si>
  <si>
    <t>2021年中央专项彩票公益金支持乡村学校少年宫项目（2021年中央支持新建项目）</t>
  </si>
  <si>
    <t xml:space="preserve">    2296003</t>
  </si>
  <si>
    <t xml:space="preserve">    用于体育事业的彩票公益金支出</t>
  </si>
  <si>
    <t>新财教〔2021〕104号</t>
  </si>
  <si>
    <t>喀地财教〔2021〕41号</t>
  </si>
  <si>
    <t>2021年中央彩票公益金支持体育事业专项资金（体校足球后备人才培养）</t>
  </si>
  <si>
    <t xml:space="preserve">    2296006</t>
  </si>
  <si>
    <t xml:space="preserve">    用于残疾人事业的彩票公益金支出</t>
  </si>
  <si>
    <t>新财社〔2020〕232号</t>
  </si>
  <si>
    <t>喀地财社〔2020〕119号</t>
  </si>
  <si>
    <t>残疾人事业发展补助资金（中央彩票公益金）</t>
  </si>
  <si>
    <t>新财社〔2020〕254号</t>
  </si>
  <si>
    <t>喀地财社〔2021〕1号</t>
  </si>
  <si>
    <t>彩票公益金支持社会福利事业补助资金（中央）</t>
  </si>
  <si>
    <t>新财社〔2021〕130号</t>
  </si>
  <si>
    <t>喀地财社〔2021〕53号</t>
  </si>
  <si>
    <t>2021年中央第二批彩票公益金支持发展补助项目</t>
  </si>
  <si>
    <t>新财社〔2021〕131号</t>
  </si>
  <si>
    <t>喀地财社〔2021〕50号</t>
  </si>
  <si>
    <t>2021年中央第二批彩票公益金支持社会福利事业补助项目</t>
  </si>
  <si>
    <t xml:space="preserve">    2296013</t>
  </si>
  <si>
    <t xml:space="preserve">    用于城乡医疗救助的彩票公益金支出</t>
  </si>
  <si>
    <t>新财社〔2021〕143号</t>
  </si>
  <si>
    <t>喀地财社〔2021〕49号</t>
  </si>
  <si>
    <t>中央彩票公益金补助项目</t>
  </si>
  <si>
    <t xml:space="preserve">    2296099</t>
  </si>
  <si>
    <t xml:space="preserve">    用于其他社会公益事业的彩票公益金支出</t>
  </si>
  <si>
    <t>新财综〔2020〕32号</t>
  </si>
  <si>
    <t>喀地财综〔2020〕23号</t>
  </si>
  <si>
    <t>关于提前下达2021年自治区涉农整合资金整合预算的通知</t>
  </si>
  <si>
    <t>新财综〔2021〕33号</t>
  </si>
  <si>
    <t>喀地财综〔2021〕6号</t>
  </si>
  <si>
    <t>关于下达2021年中央专项彩票公益金支持项目资金的通知</t>
  </si>
  <si>
    <t>新财综〔2021〕34号</t>
  </si>
  <si>
    <t>喀地财综〔2021〕7号</t>
  </si>
  <si>
    <t xml:space="preserve">    2296010</t>
  </si>
  <si>
    <t xml:space="preserve">    用于文化事业的彩票公益金支出</t>
  </si>
  <si>
    <t>新财综〔2021〕35号</t>
  </si>
  <si>
    <t>喀地财综〔2021〕8号</t>
  </si>
  <si>
    <t>关于下达2021年中央专项彩票公益金资助项目预算的通知</t>
  </si>
  <si>
    <t>新财综〔2021〕37号</t>
  </si>
  <si>
    <t>喀地财综〔2021〕9号</t>
  </si>
  <si>
    <t>关于下达2021年中央专项彩票公益金支持教育事业项目资金的通知</t>
  </si>
  <si>
    <t>无</t>
  </si>
  <si>
    <t>喀地财建〔2021〕42号</t>
  </si>
  <si>
    <t>根据喀地财建［2021］42号，喀什市上解后安排塔县</t>
  </si>
  <si>
    <t xml:space="preserve">    23004</t>
  </si>
  <si>
    <t xml:space="preserve">    政府性基金转移支付</t>
  </si>
  <si>
    <t>喀地财社〔2021〕40号</t>
  </si>
  <si>
    <t>本级预算追加</t>
  </si>
  <si>
    <t>政府性基金追加</t>
  </si>
  <si>
    <t>223</t>
  </si>
  <si>
    <t>国有资本经营预算支出</t>
  </si>
  <si>
    <t xml:space="preserve">  解决历史遗留问题及改革成本支出</t>
  </si>
  <si>
    <t xml:space="preserve">    2230107</t>
  </si>
  <si>
    <t xml:space="preserve">    国有企业改革成本支出</t>
  </si>
  <si>
    <t>新财企〔2019〕46号</t>
  </si>
  <si>
    <t>自治区国有企业改革成本</t>
  </si>
  <si>
    <t xml:space="preserve">    2230105</t>
  </si>
  <si>
    <t xml:space="preserve">    国有企业退休人员社会化管理补助支出</t>
  </si>
  <si>
    <t>新财企〔2021〕108号</t>
  </si>
  <si>
    <t>喀地财企〔2021〕27号</t>
  </si>
  <si>
    <t>自治区转移支付实拨</t>
  </si>
  <si>
    <t>2020－2021年国有企业退休人员社会化管理财政补助资金</t>
  </si>
  <si>
    <t xml:space="preserve">    2300501</t>
  </si>
  <si>
    <t xml:space="preserve">    国有资本经营预算转移支付支出</t>
  </si>
  <si>
    <t>新财企〔2020〕76号</t>
  </si>
  <si>
    <t>喀地财企〔2020〕25号</t>
  </si>
  <si>
    <t>提前下达中央财政2021年国有企业退休人员社会化管理补助资金</t>
  </si>
  <si>
    <t>县市合计</t>
  </si>
  <si>
    <t xml:space="preserve">  债务转贷支出</t>
  </si>
  <si>
    <t xml:space="preserve">    2301101</t>
  </si>
  <si>
    <t xml:space="preserve">    地方政府一般债券转贷支出</t>
  </si>
  <si>
    <t>新财扶〔2021〕7号</t>
  </si>
  <si>
    <t>喀地财扶〔2021〕4号</t>
  </si>
  <si>
    <t>新增一般债券</t>
  </si>
  <si>
    <t>2021年支持乡村振兴衔接地方政府债券资金（第一批）</t>
  </si>
  <si>
    <t>新财债〔2021〕15号</t>
  </si>
  <si>
    <t>喀地财债〔2021〕5号</t>
  </si>
  <si>
    <t>置换一般债券</t>
  </si>
  <si>
    <t>自治区第三批地方政府一般债券（再融资债券）</t>
  </si>
  <si>
    <t>自治区第三批地方政府一般债券</t>
  </si>
  <si>
    <t>新财债〔2021〕26号</t>
  </si>
  <si>
    <t>喀地财债〔2021〕16号</t>
  </si>
  <si>
    <t>自治区第六批地方政府债券转贷（再融资一般债券）</t>
  </si>
  <si>
    <t>自治区第六批地方政府债券转贷（新增一般）</t>
  </si>
  <si>
    <t>新财债〔2021〕37号</t>
  </si>
  <si>
    <t>喀地财债〔2021〕21号</t>
  </si>
  <si>
    <t>自治区第八批地方政府债券（再融资）</t>
  </si>
  <si>
    <t>新财债〔2021〕43号</t>
  </si>
  <si>
    <t>喀地财债〔2021〕24号</t>
  </si>
  <si>
    <t>自治区第九批地方政府债券转贷（再融资一般债券）</t>
  </si>
  <si>
    <t>新财债〔2021〕9号</t>
  </si>
  <si>
    <t>喀地财债〔2021〕3号</t>
  </si>
  <si>
    <t>2021年自治区第二批地方政府债券转贷（再融资一般债券）</t>
  </si>
  <si>
    <t xml:space="preserve">    2301198</t>
  </si>
  <si>
    <t xml:space="preserve">    其他地方自行试点项目收益专项债券转贷支出</t>
  </si>
  <si>
    <t>新财债〔2021〕20号</t>
  </si>
  <si>
    <t>喀地财债〔2021〕9号</t>
  </si>
  <si>
    <t>新增专项债券</t>
  </si>
  <si>
    <t>自治区第四批地方政府债券转贷</t>
  </si>
  <si>
    <t>新财债〔2021〕22号</t>
  </si>
  <si>
    <t>喀地财债〔2021〕11号</t>
  </si>
  <si>
    <t>自治区第五批地方政府债券转贷</t>
  </si>
  <si>
    <t xml:space="preserve">    2301133</t>
  </si>
  <si>
    <t xml:space="preserve">    棚户区改造专项债券转贷支出</t>
  </si>
  <si>
    <t>自治区第六批地方政府债券转贷（棚户改造专项债券）</t>
  </si>
  <si>
    <t>自治区第六批地方政府债券转贷（其他自行试点专项债券）</t>
  </si>
  <si>
    <t>置换专项债券</t>
  </si>
  <si>
    <t>自治区第六批地方政府债券转贷（再融资专项债券）</t>
  </si>
  <si>
    <t>新财债〔2021〕27号</t>
  </si>
  <si>
    <t>喀地财债〔2021〕17号</t>
  </si>
  <si>
    <t>自治区第七批地方政府债券</t>
  </si>
  <si>
    <t>自治区第九批地方政府债券转贷（再融资专项债券）</t>
  </si>
  <si>
    <t xml:space="preserve">  返还性支出</t>
  </si>
  <si>
    <t xml:space="preserve">    2300106</t>
  </si>
  <si>
    <t xml:space="preserve">    增值税“五五分享”税收返还支出</t>
  </si>
  <si>
    <t>喀地财行〔2021〕23号</t>
  </si>
  <si>
    <t>2021年五五分享财力补助资金</t>
  </si>
  <si>
    <t xml:space="preserve">  一般性转移支付</t>
  </si>
  <si>
    <t xml:space="preserve">    2300202</t>
  </si>
  <si>
    <t xml:space="preserve">    均衡性转移支付支出</t>
  </si>
  <si>
    <t>新财预〔2021〕41号</t>
  </si>
  <si>
    <t>喀地财预〔2021〕14号</t>
  </si>
  <si>
    <t>下达2021年自治区农业转移人口市民化奖励资金（第二批）</t>
  </si>
  <si>
    <t>新财预〔2021〕82号</t>
  </si>
  <si>
    <t>喀地财预〔2021〕29号</t>
  </si>
  <si>
    <t>“十四五”期间喀什经济开发区专项资金补助</t>
  </si>
  <si>
    <t>新财预〔2021〕29号</t>
  </si>
  <si>
    <t>喀地财预〔2021〕11号</t>
  </si>
  <si>
    <t>下达2021年农业转移人口市民化奖励资金</t>
  </si>
  <si>
    <t>新财预〔2021〕81号</t>
  </si>
  <si>
    <t>喀地财预〔2021〕28号</t>
  </si>
  <si>
    <t>“十四五”期间喀什经济开发区建设中央财力补助预算</t>
  </si>
  <si>
    <t xml:space="preserve">    2300207</t>
  </si>
  <si>
    <t xml:space="preserve">    县级基本财力保障机制奖补资金支出</t>
  </si>
  <si>
    <t>新财预〔2021〕67号</t>
  </si>
  <si>
    <t>喀地财预〔2021〕25号</t>
  </si>
  <si>
    <t>下达2021年县级基本财力保障机制奖补资金预算</t>
  </si>
  <si>
    <t>新财行〔2021〕73号</t>
  </si>
  <si>
    <t>喀地财行〔2021〕36号</t>
  </si>
  <si>
    <t>新财行〔2021〕72号</t>
  </si>
  <si>
    <t>喀地财行〔2021〕35号</t>
  </si>
  <si>
    <t>年初预算转移支付</t>
  </si>
  <si>
    <t>提前下达2021年县级基本财力保障机制奖补资金</t>
  </si>
  <si>
    <t xml:space="preserve">    2300208</t>
  </si>
  <si>
    <t xml:space="preserve">    结算补助支出</t>
  </si>
  <si>
    <t>新财预〔2021〕13号</t>
  </si>
  <si>
    <t>下达2020年度绩效考核奖励资金</t>
  </si>
  <si>
    <t>新财预〔2021〕19号</t>
  </si>
  <si>
    <t>喀地财预〔2021〕8号</t>
  </si>
  <si>
    <t>下达2021年驻村工作经费</t>
  </si>
  <si>
    <t>新财预〔2021〕23号</t>
  </si>
  <si>
    <t>喀地财预〔2021〕7号</t>
  </si>
  <si>
    <t>驻村工作2020年度先进个人表彰资金</t>
  </si>
  <si>
    <t xml:space="preserve">    2300214</t>
  </si>
  <si>
    <t xml:space="preserve">    企业事业单位划转补助支出</t>
  </si>
  <si>
    <t>新财教〔2021〕34号</t>
  </si>
  <si>
    <t xml:space="preserve">    2300225</t>
  </si>
  <si>
    <t xml:space="preserve">    产粮（油）大县奖励资金支出</t>
  </si>
  <si>
    <t>新财建〔2020〕220号</t>
  </si>
  <si>
    <t>喀地财建〔2020〕137号</t>
  </si>
  <si>
    <t>提前下达2021年中央产粮大县奖励资金预算</t>
  </si>
  <si>
    <t>喀地财建〔2020〕135号</t>
  </si>
  <si>
    <t>提前下达2021年中央产粮大县奖励资金预算（统筹整合部分）</t>
  </si>
  <si>
    <t>新财建〔2021〕49号</t>
  </si>
  <si>
    <t>喀地财建〔2021〕44号</t>
  </si>
  <si>
    <t>下达2021年度中央产粮大县奖励资金预算指标（产油大县奖励资金部分）</t>
  </si>
  <si>
    <t>下达2021年度中央产粮大县奖励资金预算指标</t>
  </si>
  <si>
    <t xml:space="preserve">    2300226</t>
  </si>
  <si>
    <t xml:space="preserve">    重点生态功能区转移支付支出</t>
  </si>
  <si>
    <t>新财预〔2021〕27号</t>
  </si>
  <si>
    <t>喀地财预〔2021〕10号</t>
  </si>
  <si>
    <t>下达2021年重点生态功能区转移支付资金</t>
  </si>
  <si>
    <t>提前下达2021年重点生态功能区转移支付资金</t>
  </si>
  <si>
    <t xml:space="preserve">    2300227</t>
  </si>
  <si>
    <t xml:space="preserve">    固定数额补助支出</t>
  </si>
  <si>
    <t>新财预〔2021〕12号</t>
  </si>
  <si>
    <t>喀地财预〔2021〕3号</t>
  </si>
  <si>
    <t>2021年专项补助资金</t>
  </si>
  <si>
    <t xml:space="preserve">    2300229</t>
  </si>
  <si>
    <t xml:space="preserve">    民族地区转移支付支出</t>
  </si>
  <si>
    <t>新财预〔2021〕39号</t>
  </si>
  <si>
    <t>喀地财预〔2021〕19号</t>
  </si>
  <si>
    <t>新财预〔2021〕9号</t>
  </si>
  <si>
    <t>喀地财预〔2021〕5号</t>
  </si>
  <si>
    <t xml:space="preserve">    2300230</t>
  </si>
  <si>
    <t xml:space="preserve">    边境地区转移支付支出</t>
  </si>
  <si>
    <t>新财行〔2021〕91号</t>
  </si>
  <si>
    <t>喀地财行〔2021〕43号</t>
  </si>
  <si>
    <t>新财预〔2021〕52号</t>
  </si>
  <si>
    <t>喀地财预〔2021〕21号</t>
  </si>
  <si>
    <t>新财预〔2021〕31号</t>
  </si>
  <si>
    <t>喀地财预〔2021〕36号</t>
  </si>
  <si>
    <t>喀地财预〔2021〕13号</t>
  </si>
  <si>
    <t>新财行〔2021〕62号</t>
  </si>
  <si>
    <t>喀地财行〔2021〕38号</t>
  </si>
  <si>
    <t>新财行〔2020〕219号</t>
  </si>
  <si>
    <t>喀地财行〔2021〕10号</t>
  </si>
  <si>
    <t>新财预〔2021〕61号</t>
  </si>
  <si>
    <t>喀地财预〔2021〕22号</t>
  </si>
  <si>
    <t>关于下达专项资金［第二批］的通知</t>
  </si>
  <si>
    <t>新财行〔2020〕203号</t>
  </si>
  <si>
    <t>喀地财行〔2020〕72号</t>
  </si>
  <si>
    <t>边境地区转移支付支出</t>
  </si>
  <si>
    <t>新财预〔2020〕88号</t>
  </si>
  <si>
    <t xml:space="preserve">    2300231</t>
  </si>
  <si>
    <t xml:space="preserve">    地区转移支付支出</t>
  </si>
  <si>
    <t>新财扶〔2020〕40号</t>
  </si>
  <si>
    <t>喀地财扶〔2020〕14号</t>
  </si>
  <si>
    <t>中央提前告知专项资金——国有林场</t>
  </si>
  <si>
    <t>新财扶〔2020〕42号</t>
  </si>
  <si>
    <t>喀地财扶〔2020〕17号</t>
  </si>
  <si>
    <t>自治区提前告知财政专项——护路员补助资金</t>
  </si>
  <si>
    <t>新财扶〔2021〕30号</t>
  </si>
  <si>
    <t>喀地财扶〔2021〕7号</t>
  </si>
  <si>
    <t>关于下达2021年中央财政衔接推进乡村振兴补助资金预算（第二批）的通知</t>
  </si>
  <si>
    <t>新财扶〔2021〕43号</t>
  </si>
  <si>
    <t>喀地财扶〔2021〕11号</t>
  </si>
  <si>
    <t>2021年自治区财政衔接推进乡村振兴补助资金</t>
  </si>
  <si>
    <t>中央提前告知专项资金——少数民族发展</t>
  </si>
  <si>
    <t>中央提前告知专项资金——国有农场</t>
  </si>
  <si>
    <t>自治区提前告知财政专项——生产发展</t>
  </si>
  <si>
    <t>新财扶〔2021〕1号</t>
  </si>
  <si>
    <t>喀地财扶〔2021〕1号</t>
  </si>
  <si>
    <t>2021年自治区易地搬迁融资补助资金——生产发展</t>
  </si>
  <si>
    <t>新财扶〔2021〕12号</t>
  </si>
  <si>
    <t>喀地财扶〔2021〕3号</t>
  </si>
  <si>
    <t>中央衔接资金－巩固拓展乡村振兴</t>
  </si>
  <si>
    <t>新财扶〔2021〕41号</t>
  </si>
  <si>
    <t>喀地财扶〔2021〕10号</t>
  </si>
  <si>
    <t>2021年自治区财政衔接推进乡村振兴补助（劳动技能培训）资金——生产发展</t>
  </si>
  <si>
    <t>中央提前告知专项资金——国有牧场</t>
  </si>
  <si>
    <t>中央提前告知专项资金——以工代赈</t>
  </si>
  <si>
    <t>中央衔接资金－欠发达国有农场巩固提升</t>
  </si>
  <si>
    <t>中央衔接资金－以工代赈</t>
  </si>
  <si>
    <t>中央提前告知专项资金——发展</t>
  </si>
  <si>
    <t>中央衔接资金－欠发达国有牧场巩固提升</t>
  </si>
  <si>
    <t>2021年自治区财政衔接推进乡村振兴补助资金——以工代赈</t>
  </si>
  <si>
    <t>中央衔接资金－欠发达国有林场巩固提升</t>
  </si>
  <si>
    <t>中央衔接资金－少数民族发展</t>
  </si>
  <si>
    <t xml:space="preserve">    2300241</t>
  </si>
  <si>
    <t xml:space="preserve">    一般公共服务共同财政事权转移支付支出</t>
  </si>
  <si>
    <t>新财行〔2021〕120号</t>
  </si>
  <si>
    <t>喀地财行〔2021〕48号</t>
  </si>
  <si>
    <t>2021年专项工作经费</t>
  </si>
  <si>
    <t>新财行〔2020〕244号</t>
  </si>
  <si>
    <t>喀地财行〔2021〕19号</t>
  </si>
  <si>
    <t>新财行〔2021〕96号</t>
  </si>
  <si>
    <t>新财行〔2021〕133号</t>
  </si>
  <si>
    <t>喀地财行〔2021〕53号</t>
  </si>
  <si>
    <t>新财行〔2020〕254号</t>
  </si>
  <si>
    <t>喀地财行〔2020〕81号</t>
  </si>
  <si>
    <t>新财行〔2021〕64号</t>
  </si>
  <si>
    <t>喀地财行〔2021〕34号</t>
  </si>
  <si>
    <t>新财社〔2020〕253号</t>
  </si>
  <si>
    <t>喀地财社〔2021〕7号</t>
  </si>
  <si>
    <t>新财行〔2020〕199号</t>
  </si>
  <si>
    <t>喀地财行〔2020〕66号</t>
  </si>
  <si>
    <t>新财行〔2020〕256号</t>
  </si>
  <si>
    <t>喀地财行〔2021〕1号</t>
  </si>
  <si>
    <t>新财行〔2020〕213号</t>
  </si>
  <si>
    <t>喀地财行〔2020〕70号</t>
  </si>
  <si>
    <t>新财行〔2021〕300号</t>
  </si>
  <si>
    <t>喀地财行〔2021〕75号</t>
  </si>
  <si>
    <t>新财行〔2020〕245号</t>
  </si>
  <si>
    <t>喀地财行〔2020〕82号</t>
  </si>
  <si>
    <t>新财行〔2021〕248号</t>
  </si>
  <si>
    <t>喀地财行〔2021〕62号</t>
  </si>
  <si>
    <t>新财行〔2021〕354号</t>
  </si>
  <si>
    <t>喀地财行〔2021〕93号</t>
  </si>
  <si>
    <t>新财行〔2020〕239号</t>
  </si>
  <si>
    <t>喀地财行〔2020〕79号</t>
  </si>
  <si>
    <t>2021年工作项目经费</t>
  </si>
  <si>
    <t>新财行〔2020〕265号</t>
  </si>
  <si>
    <t>喀地财行〔2020〕83号</t>
  </si>
  <si>
    <t>2021年自治区财政补助经费</t>
  </si>
  <si>
    <t>新财建〔2020〕271号</t>
  </si>
  <si>
    <t>喀地财建〔2021〕3号</t>
  </si>
  <si>
    <t>提前下达2021年度农产品成本调查经费</t>
  </si>
  <si>
    <t>新财行〔2021〕364号</t>
  </si>
  <si>
    <t>喀地财行〔2021〕96号</t>
  </si>
  <si>
    <t>关于拨付自治区2021年补助资金预算的通知</t>
  </si>
  <si>
    <t>新财行〔2021〕88号</t>
  </si>
  <si>
    <t>喀地财行〔2021〕44号</t>
  </si>
  <si>
    <t>2017年－2020年度工作表彰经费</t>
  </si>
  <si>
    <t>新财行〔2021〕318号</t>
  </si>
  <si>
    <t>喀地财行〔2021〕79号</t>
  </si>
  <si>
    <t>2021年自治区财政补助资金</t>
  </si>
  <si>
    <t>喀地财行〔2021〕20号</t>
  </si>
  <si>
    <t>新财行〔2021〕54号</t>
  </si>
  <si>
    <t>喀地财行〔2021〕30号</t>
  </si>
  <si>
    <t>新财行〔2020〕201号</t>
  </si>
  <si>
    <t>喀地财行〔2020〕85号</t>
  </si>
  <si>
    <t>新财行〔2021〕246号</t>
  </si>
  <si>
    <t>喀地财行〔2021〕63号</t>
  </si>
  <si>
    <t>会计专业技术资格考试考务管理工作经费</t>
  </si>
  <si>
    <t>新财行〔2021〕325号</t>
  </si>
  <si>
    <t>喀地财行〔2021〕85号</t>
  </si>
  <si>
    <t>自治区人才发展专项资金</t>
  </si>
  <si>
    <t>新财行〔2020〕275号</t>
  </si>
  <si>
    <t>喀地财行〔2020〕88号</t>
  </si>
  <si>
    <t>新财行〔2020〕274号</t>
  </si>
  <si>
    <t>喀地财行〔2020〕87号</t>
  </si>
  <si>
    <t>新财行〔2021〕57号</t>
  </si>
  <si>
    <t>喀地财行〔2021〕41号</t>
  </si>
  <si>
    <t>新财行〔2020〕242号</t>
  </si>
  <si>
    <t>喀地财行〔2021〕11号</t>
  </si>
  <si>
    <t>新财行〔2020〕243号</t>
  </si>
  <si>
    <t>喀地财行〔2021〕8号</t>
  </si>
  <si>
    <t>喀地财行〔2021〕18号</t>
  </si>
  <si>
    <t>2021年自治区专项经费</t>
  </si>
  <si>
    <t>新财行〔2020〕209号</t>
  </si>
  <si>
    <t>喀地财行〔2020〕67号</t>
  </si>
  <si>
    <t>2021年服务中央补助专项经费</t>
  </si>
  <si>
    <t>新财行〔2021〕196号</t>
  </si>
  <si>
    <t>喀地财行〔2021〕55号</t>
  </si>
  <si>
    <t>2020年度中央财政补助专项</t>
  </si>
  <si>
    <t>新财行〔2021〕285号</t>
  </si>
  <si>
    <t>喀地财行〔2021〕70号</t>
  </si>
  <si>
    <t>下达2020年度中央财政补助资金</t>
  </si>
  <si>
    <t>新财行〔2021〕74号</t>
  </si>
  <si>
    <t>喀地财行〔2021〕37号</t>
  </si>
  <si>
    <t>2021年专项工作补助经费</t>
  </si>
  <si>
    <t>新财行〔2021〕32号</t>
  </si>
  <si>
    <t>喀地财行〔2021〕28号</t>
  </si>
  <si>
    <t>新财行〔2020〕241号</t>
  </si>
  <si>
    <t>喀地财行〔2020〕80号</t>
  </si>
  <si>
    <t>2021年审计专项经费</t>
  </si>
  <si>
    <t xml:space="preserve">    2300245</t>
  </si>
  <si>
    <t xml:space="preserve">    教育共同财政事权转移支付支出</t>
  </si>
  <si>
    <t>新财教〔2021〕51号</t>
  </si>
  <si>
    <t>喀地财教〔2021〕21号</t>
  </si>
  <si>
    <t>2021年学生资助补助（中等职业学校国家助学金）项目</t>
  </si>
  <si>
    <t>2021年学生资助补助（中等职业学校奖学金)项目</t>
  </si>
  <si>
    <t>新财教〔2020〕199号</t>
  </si>
  <si>
    <t>喀地财教〔2021〕3号</t>
  </si>
  <si>
    <t>2021年自治区教育补助资金（高校学生伙食补助资金）</t>
  </si>
  <si>
    <t>新财教〔2020〕189号</t>
  </si>
  <si>
    <t>喀地财教〔2021〕9号</t>
  </si>
  <si>
    <t>2021年义务教育改善与能力提升项目中央资金</t>
  </si>
  <si>
    <t>新财教〔2021〕75号</t>
  </si>
  <si>
    <t>喀地财教〔2021〕32号</t>
  </si>
  <si>
    <t>2021年中央第二批人才计划教师专项工作补助经费</t>
  </si>
  <si>
    <t>2021年学生资助补助（中职免学费）项目</t>
  </si>
  <si>
    <t>新财教〔2021〕108号</t>
  </si>
  <si>
    <t>喀地财教〔2021〕60号</t>
  </si>
  <si>
    <t>2021年下半年自治区生活费补助经费</t>
  </si>
  <si>
    <t>新财教〔2020〕194号</t>
  </si>
  <si>
    <t>喀地财教〔2021〕6号</t>
  </si>
  <si>
    <t>2021年教育补助资金（中职学校免教材费）</t>
  </si>
  <si>
    <t>新财教〔2021〕139号</t>
  </si>
  <si>
    <t>喀地财教〔2021〕50号</t>
  </si>
  <si>
    <t>2021年第三批自治区义务教育改善与能力提升项目（新增地方政府债券）</t>
  </si>
  <si>
    <t>新财教〔2021〕109号</t>
  </si>
  <si>
    <t>喀地财教〔2021〕45号</t>
  </si>
  <si>
    <t>2021年义务教育改善与能力提升项目（新增地方政府债券）</t>
  </si>
  <si>
    <t>2021年新疆西藏等地区教育补助资金（园舍维修资金）</t>
  </si>
  <si>
    <t>新财教〔2021〕145号</t>
  </si>
  <si>
    <t>喀地财教〔2021〕54号</t>
  </si>
  <si>
    <t>2021年自治区第二批城乡义务教育补助</t>
  </si>
  <si>
    <t>新财教〔2020〕198号</t>
  </si>
  <si>
    <t>喀地财教〔2021〕2号</t>
  </si>
  <si>
    <t>2021年自治区学生资助补助直达资金（本专科国家助学金）</t>
  </si>
  <si>
    <t>2021年自治区教育补助资金（自治区人民政府高校励志奖学金、助学金）</t>
  </si>
  <si>
    <t>新财教〔2021〕156号</t>
  </si>
  <si>
    <t>喀地财教〔2021〕58号</t>
  </si>
  <si>
    <t>2021年城乡义务教育补助经费（营养改善计划）</t>
  </si>
  <si>
    <t>2021年自治区教育补助资金</t>
  </si>
  <si>
    <t>新财教〔2021〕171号</t>
  </si>
  <si>
    <t>喀地财教〔2021〕64号</t>
  </si>
  <si>
    <t>2021年学费补助经费</t>
  </si>
  <si>
    <t>新财教〔2020〕197号</t>
  </si>
  <si>
    <t>喀地财教〔2021〕1号</t>
  </si>
  <si>
    <t>2021年自治区城乡义务教育项目</t>
  </si>
  <si>
    <t>2021年自治区城乡义务教育项目（公用经费）</t>
  </si>
  <si>
    <t>2021年自治区学生资助补助项目</t>
  </si>
  <si>
    <t>新财教〔2021〕48号</t>
  </si>
  <si>
    <t>喀地财教〔2021〕22号</t>
  </si>
  <si>
    <t>2021年城乡义务教育补助项目</t>
  </si>
  <si>
    <t>2021年城乡义务教育补助（营养改善计划）项目</t>
  </si>
  <si>
    <t>新财教〔2020〕188号</t>
  </si>
  <si>
    <t>喀地财教〔2020〕54号</t>
  </si>
  <si>
    <t>2021年城乡义务教育项目（营养餐）</t>
  </si>
  <si>
    <t>新财教〔2021〕191号</t>
  </si>
  <si>
    <t>喀地财教〔2021〕70号</t>
  </si>
  <si>
    <t>2021年自治区人民政府励志奖学金和助学金</t>
  </si>
  <si>
    <t>2021年自治区第二批城乡义务教育补助（内初班营养餐）</t>
  </si>
  <si>
    <t>新财教〔2020〕192号</t>
  </si>
  <si>
    <t>喀地财教〔2021〕4号</t>
  </si>
  <si>
    <t>2021年改善普通高中学校办学条件补助资金</t>
  </si>
  <si>
    <t>2021年促进教育事业发展专项</t>
  </si>
  <si>
    <t>2021年新疆区内初中班专项经费</t>
  </si>
  <si>
    <t>2021年自治区教育补助资金（自治区补贴经费）</t>
  </si>
  <si>
    <t>2021年学生资助补助项目</t>
  </si>
  <si>
    <t>2021年城乡义务教育项目</t>
  </si>
  <si>
    <t>2021年教育补助资金</t>
  </si>
  <si>
    <t>新财教〔2020〕196号</t>
  </si>
  <si>
    <t>喀地财教〔2020〕55号</t>
  </si>
  <si>
    <t>2021年学生资助补助资金</t>
  </si>
  <si>
    <t>新财教〔2021〕60号</t>
  </si>
  <si>
    <t>喀地财教〔2021〕26号</t>
  </si>
  <si>
    <t>2021年现代职业教育质量提升计划项目</t>
  </si>
  <si>
    <t>新财教〔2021〕98号</t>
  </si>
  <si>
    <t>喀地财教〔2021〕38号</t>
  </si>
  <si>
    <t>2021年义务教育改善与能力提升项目</t>
  </si>
  <si>
    <t>2021年自治区高校伙食补助资金</t>
  </si>
  <si>
    <t>新财教〔2021〕15号</t>
  </si>
  <si>
    <t>喀地财教〔2021〕19号</t>
  </si>
  <si>
    <t>2021年特岗教师提高绩效工资补助项目</t>
  </si>
  <si>
    <t>2021年城乡义务教育补助(南疆四地州乡村教师生活补助）项目</t>
  </si>
  <si>
    <t>2021年城乡义务教育项目（乡村教师）</t>
  </si>
  <si>
    <t>2021年高校学生助学金</t>
  </si>
  <si>
    <t>新财教〔2020〕195号</t>
  </si>
  <si>
    <t>喀地财教〔2021〕12号</t>
  </si>
  <si>
    <t>2021年教师专项工作补助经费</t>
  </si>
  <si>
    <t>2021年教育补助资金（学前三年免费教育保障经费）</t>
  </si>
  <si>
    <t>新财教〔2021〕57号</t>
  </si>
  <si>
    <t>喀地财教〔2021〕33号</t>
  </si>
  <si>
    <t>2021年自治区自聘教师补助资金</t>
  </si>
  <si>
    <t>2021年学生资助补助资金（高等教育本专科国家励志奖学金）</t>
  </si>
  <si>
    <t>新财教〔2020〕186号</t>
  </si>
  <si>
    <t>喀地财教〔2020〕53号</t>
  </si>
  <si>
    <t>2021年现代职业教育质量提升计划专项（教师质量提升资金）</t>
  </si>
  <si>
    <t>2021年学生资助补助（本专科国家助学金）项目</t>
  </si>
  <si>
    <t>2021年学生资助补助资金（高等教育本专科国家助学金）</t>
  </si>
  <si>
    <t>2021年城乡义务教育补助（公用经费）项目</t>
  </si>
  <si>
    <t>新财教〔2021〕72号</t>
  </si>
  <si>
    <t>喀地财教〔2021〕30号</t>
  </si>
  <si>
    <t>2021年中央第二批教育补助资金</t>
  </si>
  <si>
    <t>2021年国家助学贷款奖补资金</t>
  </si>
  <si>
    <t>2021年新疆西藏等地区教育补助资金（学前特岗教师工资）</t>
  </si>
  <si>
    <t>新财教〔2020〕193号</t>
  </si>
  <si>
    <t>喀地财教〔2021〕5号</t>
  </si>
  <si>
    <t>2021年特殊教育补助专项资金</t>
  </si>
  <si>
    <t>新财教〔2021〕155号</t>
  </si>
  <si>
    <t>喀地财教〔2021〕59号</t>
  </si>
  <si>
    <t>2021年新疆西藏等地区教育补助（巩固教育成果同乡村振兴衔接资金)</t>
  </si>
  <si>
    <t>2021年学生资助补助（南疆四地州普通高中免学费）项目</t>
  </si>
  <si>
    <t>2021年城乡义务教育项目（教师工资性补助）</t>
  </si>
  <si>
    <t>2021年学生资助补助资金（中等职业教育助学金）</t>
  </si>
  <si>
    <t>2021年学生资助补助资金（普通高中免学费）</t>
  </si>
  <si>
    <t>2021年自治区教育补助资金（自治区义务教育阶段班主任津贴补贴补助经费）</t>
  </si>
  <si>
    <t>2021年现代职业教育质量提升计划专项（现代职业教育质量提升）</t>
  </si>
  <si>
    <t>新财教〔2021〕14号</t>
  </si>
  <si>
    <t>喀地财教〔2021〕18号</t>
  </si>
  <si>
    <t>2021年自聘教师提高薪酬水平补助项目</t>
  </si>
  <si>
    <t>2021年城乡义务教育项目（寄宿生生活费）</t>
  </si>
  <si>
    <t>新财教〔2021〕141号</t>
  </si>
  <si>
    <t>喀地财教〔2021〕49号</t>
  </si>
  <si>
    <t>2021年中央义务教育改善与能力提升项目（第二批）</t>
  </si>
  <si>
    <t>新财教〔2021〕77号</t>
  </si>
  <si>
    <t>喀地财教〔2021〕31号</t>
  </si>
  <si>
    <t>2021年改善普通高中办学条件中央补助资金（第二批）</t>
  </si>
  <si>
    <t>2021年自治区城乡义务教育项目（特岗教师）</t>
  </si>
  <si>
    <t>2021年教师专项工作补助经费(三区春季支教）</t>
  </si>
  <si>
    <t>2021年学生资助补助（中等职业教育助学金）</t>
  </si>
  <si>
    <t>新财教〔2021〕105号</t>
  </si>
  <si>
    <t>喀地财教〔2021〕40号</t>
  </si>
  <si>
    <t>2021年自治区中等职业教育学校生均公用经费（第二批）</t>
  </si>
  <si>
    <t>新财教〔2021〕99号</t>
  </si>
  <si>
    <t>喀地财教〔2021〕39号</t>
  </si>
  <si>
    <t>2021年城乡义务教育学校校舍安全保障长效机制项目</t>
  </si>
  <si>
    <t>新财教〔2021〕206号</t>
  </si>
  <si>
    <t>喀地财教〔2021〕73号</t>
  </si>
  <si>
    <t>2021年普通高考未升学考生继续接受职业教育保障经费</t>
  </si>
  <si>
    <t>2021年自治区教育补助资金（高校预科学生学费和住宿费补助资金）</t>
  </si>
  <si>
    <t>2021年城乡义务教育项目（公用经费）</t>
  </si>
  <si>
    <t>2021年自治区学生资助补助资金（中等职业技工教育免学费）</t>
  </si>
  <si>
    <t>2021年自治区高校班主任、辅导员补贴资金</t>
  </si>
  <si>
    <t>2021年自治区第二批城乡义务教育补助（公用经费）</t>
  </si>
  <si>
    <t>新财教〔2021〕84号</t>
  </si>
  <si>
    <t>喀地财教〔2021〕34号</t>
  </si>
  <si>
    <t>2021年上半年自治区补助经费</t>
  </si>
  <si>
    <t>2021年自治区教育补助资金（中等职业教育学校生均公用经费）</t>
  </si>
  <si>
    <t>新财教〔2020〕191号</t>
  </si>
  <si>
    <t>喀地财教〔2021〕11号</t>
  </si>
  <si>
    <t>2021年支持学前教育发展专项</t>
  </si>
  <si>
    <t>2021年自治区学生资助补助资金（普通高中南疆四地州免学费）</t>
  </si>
  <si>
    <t>2021年自治区学生资助补助项目（普通高中建档立卡免学杂费）</t>
  </si>
  <si>
    <t>2021年学生资助补助（技工奖学金）项目</t>
  </si>
  <si>
    <t xml:space="preserve">    2300246</t>
  </si>
  <si>
    <t xml:space="preserve">    科学技术共同财政事权转移支付支出</t>
  </si>
  <si>
    <t>新财教〔2020〕200号</t>
  </si>
  <si>
    <t>喀地财教〔2021〕16号</t>
  </si>
  <si>
    <t>2021年全国“基层科普行动计划”项目资金</t>
  </si>
  <si>
    <t>新财教〔2020〕169号</t>
  </si>
  <si>
    <t>喀地财教〔2021〕8号</t>
  </si>
  <si>
    <t>2021年自治区科技馆免费开放补助资金</t>
  </si>
  <si>
    <t>新财教〔2021〕54号</t>
  </si>
  <si>
    <t>喀地财教〔2021〕25号</t>
  </si>
  <si>
    <t>2021年科技人才支持计划资金</t>
  </si>
  <si>
    <t xml:space="preserve">    2300247</t>
  </si>
  <si>
    <t xml:space="preserve">    文化旅游体育与传媒共同财政事权转移支付支出</t>
  </si>
  <si>
    <t>新财教〔2020〕206号</t>
  </si>
  <si>
    <t>喀地财教〔2021〕23号</t>
  </si>
  <si>
    <t>2021年中央补助地方公共文化服务体系建设补助（一般项目、绩效奖励）资金</t>
  </si>
  <si>
    <t>新财教〔2021〕59号</t>
  </si>
  <si>
    <t>喀地财教〔2021〕24号</t>
  </si>
  <si>
    <t>2021年国家非物质文化遗产保护项目（第二批）</t>
  </si>
  <si>
    <t>新财教〔2020〕207号</t>
  </si>
  <si>
    <t>喀地财教〔2020〕52号</t>
  </si>
  <si>
    <t>2021年中央补助地方公共文化服务体系建设补助资金（2021年中央广播电视节目无线覆盖工程（模拟信号覆盖）运行维护费）</t>
  </si>
  <si>
    <t>新财教〔2021〕68号</t>
  </si>
  <si>
    <t>喀地财教〔2021〕28号</t>
  </si>
  <si>
    <t>2021年文化人才专项经费</t>
  </si>
  <si>
    <t>喀地财教〔2021〕72号</t>
  </si>
  <si>
    <t>2021年中央补助地方公共文化服务体系建设补助资金</t>
  </si>
  <si>
    <t>喀地财教〔2020〕51号</t>
  </si>
  <si>
    <t>2021年中央补助地方公共文化服务体系建设补助资金（一般项目、绩效奖励）预算资金（农村文化建设资金）</t>
  </si>
  <si>
    <t>新财教〔2020〕181号</t>
  </si>
  <si>
    <t>喀地财教〔2020〕50号</t>
  </si>
  <si>
    <t>2021年度国家非物质文化遗产保护专项资金（2021年国家级代表性传承人传习活动补助资金）</t>
  </si>
  <si>
    <t>喀地财教〔2021〕37号</t>
  </si>
  <si>
    <t>2021年中央补助地方公共文化服务体系资金</t>
  </si>
  <si>
    <t>新财教〔2020〕183号</t>
  </si>
  <si>
    <t>喀地财教〔2021〕14号</t>
  </si>
  <si>
    <t>2021年度东风工程市场监管和版权保护工作经费</t>
  </si>
  <si>
    <t>新财教〔2020〕212号</t>
  </si>
  <si>
    <t>喀地财教〔2021〕7号</t>
  </si>
  <si>
    <t>2021年自治区旅游发展专项资金</t>
  </si>
  <si>
    <t>新财教〔2021〕157号</t>
  </si>
  <si>
    <t>喀地财教〔2021〕61号</t>
  </si>
  <si>
    <t>新财教〔2020〕177号</t>
  </si>
  <si>
    <t>喀地财教〔2020〕48号</t>
  </si>
  <si>
    <t>2021年全区博物馆纪念馆逐步免费开放补助资金</t>
  </si>
  <si>
    <t>新财教〔2021〕147号</t>
  </si>
  <si>
    <t>喀地财教〔2021〕56号</t>
  </si>
  <si>
    <t>2021年旅游厕所奖补资金</t>
  </si>
  <si>
    <t>2021年中央补助地方公共文化服务体系建设补助资金（第四批）</t>
  </si>
  <si>
    <t>新财教〔2021〕78号</t>
  </si>
  <si>
    <t>喀地财教〔2021〕35号</t>
  </si>
  <si>
    <t>2021年中央支持地方公共文化服务体系建设补助资金（新时代文明实践中心建设项目）</t>
  </si>
  <si>
    <t>2021年中央补助地方公共文化服务体系建设资金</t>
  </si>
  <si>
    <t>2021年广播电视维护经费</t>
  </si>
  <si>
    <t>新财教〔2021〕154号</t>
  </si>
  <si>
    <t>喀地财教〔2021〕57号</t>
  </si>
  <si>
    <t>2021年自治区文物保护专项资金</t>
  </si>
  <si>
    <t>2021年度国家非物质文化遗产保护专项资金（2021年重点项目保护补助资金）</t>
  </si>
  <si>
    <t>新财教〔2020〕179号</t>
  </si>
  <si>
    <t>喀地财教〔2020〕49号</t>
  </si>
  <si>
    <t>2021年美术馆、公共图书馆、文化馆（站）免费开放补助资金（自治区补助资金）</t>
  </si>
  <si>
    <t>新财教〔2021〕80号</t>
  </si>
  <si>
    <t>新财教〔2020〕213号</t>
  </si>
  <si>
    <t>喀地财教〔2021〕13号</t>
  </si>
  <si>
    <t>2021年度自治区非物质文化遗产保护专项资金（自治区级非遗代表性传承人补助经费）</t>
  </si>
  <si>
    <t>2021年美术馆、公共图书馆、文化馆（站）免费开放补助资金（中央补助资金）</t>
  </si>
  <si>
    <t>新财教〔2021〕127号</t>
  </si>
  <si>
    <t>喀地财教〔2021〕47号</t>
  </si>
  <si>
    <t>2021年旅游发展专项资金（统筹整合部分）</t>
  </si>
  <si>
    <t>新财教〔2020〕184号</t>
  </si>
  <si>
    <t>喀地财教〔2020〕57号</t>
  </si>
  <si>
    <t>2021年度自治区野外文物保护单位看护人员专项补助经费</t>
  </si>
  <si>
    <t>喀地财教〔2021〕65号</t>
  </si>
  <si>
    <t>2021年中央补助地方公共文化服务体系建设补助资金（第五批）</t>
  </si>
  <si>
    <t>新财教〔2021〕79号</t>
  </si>
  <si>
    <t>喀地财教〔2021〕36号</t>
  </si>
  <si>
    <t>2021年地区文化安全补助资金（语言广播电视节目译制经费）</t>
  </si>
  <si>
    <t>2021年中央补助地方公共文化服务体系建设补助资金（2021年中央广播电视节目无线覆盖工程（数字）运行维护费）</t>
  </si>
  <si>
    <t>新财教〔2020〕182号</t>
  </si>
  <si>
    <t>喀地财教〔2021〕15号</t>
  </si>
  <si>
    <t>2021年中央支持地方公共文化服务体系建设补助资金（县级融媒体中心建设项目）</t>
  </si>
  <si>
    <t>2021年地区文化安全补助资金（地县台站运行维护经费）</t>
  </si>
  <si>
    <t>新财教〔2021〕71号</t>
  </si>
  <si>
    <t>喀地财教〔2021〕29号</t>
  </si>
  <si>
    <t>2021年度自治区文艺扶持激励项目</t>
  </si>
  <si>
    <t>2021年少数民族语言广播电视节目译制经费</t>
  </si>
  <si>
    <t>新财教〔2020〕151号</t>
  </si>
  <si>
    <t>喀地财教〔2020〕42号</t>
  </si>
  <si>
    <t>2021年公共体育场馆向社会免费或低收费开放补助项目（中央补助资金）</t>
  </si>
  <si>
    <t>新财教〔2020〕208号</t>
  </si>
  <si>
    <t>喀地财教〔2020〕58号</t>
  </si>
  <si>
    <t>2021年广播电视运行维护费用聘用人员经费</t>
  </si>
  <si>
    <t>新财教〔2020〕211号</t>
  </si>
  <si>
    <t>喀地财教〔2020〕59号</t>
  </si>
  <si>
    <t>2021年自治区广播电视节目无线覆盖运行维护经费</t>
  </si>
  <si>
    <t>喀地财教〔2021〕17号</t>
  </si>
  <si>
    <t>2021年公共文化服务体系建设补助资金（本级）</t>
  </si>
  <si>
    <t>新财教〔2021〕160号</t>
  </si>
  <si>
    <t>喀地财教〔2021〕63号</t>
  </si>
  <si>
    <t>第十四届全运会获奖运动员、教练员和有关单位奖励经费</t>
  </si>
  <si>
    <t>2021年西新工程地县台站运行维护经费</t>
  </si>
  <si>
    <t>2021年公共体育场馆向社会免费或低收费开放补助资金（自治区补助资金）</t>
  </si>
  <si>
    <t xml:space="preserve">    2300248</t>
  </si>
  <si>
    <t xml:space="preserve">    社会保障和就业共同财政事权转移支付支出</t>
  </si>
  <si>
    <t>新财社〔2021〕230号</t>
  </si>
  <si>
    <t>喀地财社〔2021〕74号</t>
  </si>
  <si>
    <t>2021年自治区财政调整机关事业单位退休人员基本养老金水平补助项目</t>
  </si>
  <si>
    <t>新财社〔2020〕298号</t>
  </si>
  <si>
    <t>喀地财社〔2021〕15号</t>
  </si>
  <si>
    <t>就业补助资金（自治区）</t>
  </si>
  <si>
    <t>新财社〔2020〕235号</t>
  </si>
  <si>
    <t>喀地财社〔2020〕121号</t>
  </si>
  <si>
    <t>退役安置补助经费（中央）</t>
  </si>
  <si>
    <t>新财社〔2021〕278号</t>
  </si>
  <si>
    <t>喀地财社〔2021〕96号</t>
  </si>
  <si>
    <t>2021年中央补助项目经费</t>
  </si>
  <si>
    <t>新财社〔2021〕41号</t>
  </si>
  <si>
    <t>喀地财社〔2021〕22号</t>
  </si>
  <si>
    <t>城乡居民基本养老保险第二批补助资金（自治区）</t>
  </si>
  <si>
    <t>新财社〔2020〕276号</t>
  </si>
  <si>
    <t>喀地财社〔2021〕6号</t>
  </si>
  <si>
    <t>生活补助和护理补贴资金（自治区）</t>
  </si>
  <si>
    <t>事业发展补助资金（中央）</t>
  </si>
  <si>
    <t>新财社〔2020〕250号</t>
  </si>
  <si>
    <t>喀地财社〔2020〕159号</t>
  </si>
  <si>
    <t>就业补助资金（中央）</t>
  </si>
  <si>
    <t>新财企〔2020〕84号</t>
  </si>
  <si>
    <t>喀地财企〔2020〕29号</t>
  </si>
  <si>
    <t>提前下达2021年中央财政国有企业办职教幼教退休教师生活待遇补贴资金预算</t>
  </si>
  <si>
    <t>新财社〔2021〕202号</t>
  </si>
  <si>
    <t>喀地财社〔2021〕65号</t>
  </si>
  <si>
    <t>2021年中央财政调整机关事业单位退休人员基本养老金水平补助项目</t>
  </si>
  <si>
    <t>新财企〔2021〕48号</t>
  </si>
  <si>
    <t>喀地财企〔2021〕13号</t>
  </si>
  <si>
    <t>区属国有企业办医院退休人员2021年4月－2022年3月生活待遇补助资金</t>
  </si>
  <si>
    <t>新财社〔2020〕307号</t>
  </si>
  <si>
    <t>喀地财社〔2020〕144号</t>
  </si>
  <si>
    <t>企业干部生活补助资金（自治区）</t>
  </si>
  <si>
    <t>新财社〔2020〕252号</t>
  </si>
  <si>
    <t>喀地财社〔2020〕156号</t>
  </si>
  <si>
    <t>群众专项补助资金（中央）</t>
  </si>
  <si>
    <t>新财社〔2021〕209号</t>
  </si>
  <si>
    <t>喀地财社〔2021〕67号</t>
  </si>
  <si>
    <t>2021年中央第四批专项补助项目</t>
  </si>
  <si>
    <t>新财社〔2021〕188号</t>
  </si>
  <si>
    <t>喀地财社〔2021〕66号</t>
  </si>
  <si>
    <t>中央财政第一批补助项目经费</t>
  </si>
  <si>
    <t>新财社〔2021〕195号</t>
  </si>
  <si>
    <t>喀地财社〔2021〕63号</t>
  </si>
  <si>
    <t>2021年中央财政县级以下烈士纪念设施整修工程项目</t>
  </si>
  <si>
    <t>新财社〔2021〕129号</t>
  </si>
  <si>
    <t>喀地财社〔2021〕46号</t>
  </si>
  <si>
    <t>中央第一批专项补助项目经费</t>
  </si>
  <si>
    <t>新财社〔2021〕145号</t>
  </si>
  <si>
    <t>喀地财社〔2021〕47号</t>
  </si>
  <si>
    <t>中央第二批专项补助项目经费</t>
  </si>
  <si>
    <t>新财企〔2021〕18号</t>
  </si>
  <si>
    <t>喀地财企〔2021〕6号</t>
  </si>
  <si>
    <t>拨付2021年4月－2022年3月国有企业办中小学退休教师各项补贴经费</t>
  </si>
  <si>
    <t>新财社〔2020〕278号</t>
  </si>
  <si>
    <t>喀地财社〔2021〕3号</t>
  </si>
  <si>
    <t>农村幸福大院运转补助资金（自治区）</t>
  </si>
  <si>
    <t>新财社〔2020〕320号</t>
  </si>
  <si>
    <t>喀地财社〔2021〕5号</t>
  </si>
  <si>
    <t>专项补助经费（自治区）</t>
  </si>
  <si>
    <t>新财企〔2021〕17号</t>
  </si>
  <si>
    <t>喀地财企〔2021〕5号</t>
  </si>
  <si>
    <t>拨付2021年4月－2022年3月1995年前退休（退职）人员生活补贴财政补助资金</t>
  </si>
  <si>
    <t>新财社〔2021〕226号</t>
  </si>
  <si>
    <t>喀地财社〔2021〕77号</t>
  </si>
  <si>
    <t>新财社〔2021〕71号</t>
  </si>
  <si>
    <t>喀地财社〔2021〕30号</t>
  </si>
  <si>
    <t>中央财政第二批就业补助项目经费</t>
  </si>
  <si>
    <t>新财社〔2020〕289号</t>
  </si>
  <si>
    <t>喀地财社〔2020〕134号</t>
  </si>
  <si>
    <t>机关事业单位基本养老保险补助资金（自治区）</t>
  </si>
  <si>
    <t>新财社〔2020〕304号</t>
  </si>
  <si>
    <t>喀地财社〔2020〕126号</t>
  </si>
  <si>
    <t>专项补助资金（自治区）</t>
  </si>
  <si>
    <t>新财企〔2020〕86号</t>
  </si>
  <si>
    <t>喀地财企〔2020〕31号</t>
  </si>
  <si>
    <t>提前下达2021年4月－2022年3月国有企业办中小学退休教师待遇补差经费</t>
  </si>
  <si>
    <t>退役安置补助经费（自治区）</t>
  </si>
  <si>
    <t>新财社〔2021〕211号</t>
  </si>
  <si>
    <t>喀地财社〔2021〕76号</t>
  </si>
  <si>
    <t>2021年护理补贴项目</t>
  </si>
  <si>
    <t>新财社〔2020〕300号</t>
  </si>
  <si>
    <t>喀地财社〔2021〕16号</t>
  </si>
  <si>
    <t>群众补助资金（自治区）</t>
  </si>
  <si>
    <t>新财社〔2021〕120号</t>
  </si>
  <si>
    <t>喀地财社〔2021〕41号</t>
  </si>
  <si>
    <t>自治区生活补助提标项目经费</t>
  </si>
  <si>
    <t>新财社〔2021〕96号</t>
  </si>
  <si>
    <t>喀地财社〔2021〕37号</t>
  </si>
  <si>
    <t>第二批民办养老机构自治区补助项目</t>
  </si>
  <si>
    <t>新财社〔2020〕279号</t>
  </si>
  <si>
    <t>喀地财社〔2021〕4号</t>
  </si>
  <si>
    <t>80岁以上老人生活补助和免费体检补助资金（自治区）</t>
  </si>
  <si>
    <t>新财社〔2020〕277号</t>
  </si>
  <si>
    <t>喀地财社〔2021〕2号</t>
  </si>
  <si>
    <t>民办养老机构补助资金（自治区）</t>
  </si>
  <si>
    <t>新财社〔2021〕317号</t>
  </si>
  <si>
    <t>喀地财社〔2021〕89号</t>
  </si>
  <si>
    <t>2021年中央财政京外单位属地参加机关事业单位养老保险补助项目</t>
  </si>
  <si>
    <t>新财企〔2020〕85号</t>
  </si>
  <si>
    <t>喀地财企〔2020〕30号</t>
  </si>
  <si>
    <t>提前下达2021年4月－2022年3月1995年前退休人员生活补贴资金</t>
  </si>
  <si>
    <t>新财社〔2021〕197号</t>
  </si>
  <si>
    <t>喀地财社〔2021〕68号</t>
  </si>
  <si>
    <t>2021年中央第二批专项补助项目经费</t>
  </si>
  <si>
    <t>新财社〔2021〕72号</t>
  </si>
  <si>
    <t>喀地财社〔2021〕26号</t>
  </si>
  <si>
    <t>中央财政事业发展补助项目</t>
  </si>
  <si>
    <t>新财社〔2020〕275号</t>
  </si>
  <si>
    <t>喀地财社〔2020〕132号</t>
  </si>
  <si>
    <t>机关事业单位养老保险补助资金（中央）</t>
  </si>
  <si>
    <t>新财社〔2021〕292号</t>
  </si>
  <si>
    <t>喀地财社〔2021〕85号</t>
  </si>
  <si>
    <t>调整中央部分群众补助项目经费</t>
  </si>
  <si>
    <t>新财社〔2021〕185号</t>
  </si>
  <si>
    <t>喀地财社〔2021〕61号</t>
  </si>
  <si>
    <t>2021年中央城乡居民基本养老保险第二批补助项目</t>
  </si>
  <si>
    <t>新财社〔2020〕233号</t>
  </si>
  <si>
    <t>喀地财社〔2020〕131号</t>
  </si>
  <si>
    <t>城乡居民基本养老保险补助资金（中央）</t>
  </si>
  <si>
    <t>新财社〔2020〕303号</t>
  </si>
  <si>
    <t>喀地财社〔2020〕139号</t>
  </si>
  <si>
    <t>2021年专项补助经费（自治区）</t>
  </si>
  <si>
    <t>新财社〔2020〕249号</t>
  </si>
  <si>
    <t>喀地财社〔2020〕125号</t>
  </si>
  <si>
    <t>2021年专项补助经费（中央）</t>
  </si>
  <si>
    <t>2021年群众补助资金（中央）</t>
  </si>
  <si>
    <t>新财社〔2021〕225号</t>
  </si>
  <si>
    <t>喀地财社〔2021〕78号</t>
  </si>
  <si>
    <t>新财社〔2020〕287号</t>
  </si>
  <si>
    <t>喀地财社〔2020〕133号</t>
  </si>
  <si>
    <t>城乡居民基本养老保险补助资金（自治区）</t>
  </si>
  <si>
    <t>新财社〔2021〕125号</t>
  </si>
  <si>
    <t>喀地财社〔2021〕52号</t>
  </si>
  <si>
    <t>自治区表彰奖励项目经费</t>
  </si>
  <si>
    <t>新财社〔2021〕73号</t>
  </si>
  <si>
    <t>喀地财社〔2021〕31号</t>
  </si>
  <si>
    <t>中央财政第二批群众补助项目</t>
  </si>
  <si>
    <t xml:space="preserve">    2300249</t>
  </si>
  <si>
    <t xml:space="preserve">    医疗卫生共同财政事权转移支付支出</t>
  </si>
  <si>
    <t>新财社〔2020〕284号</t>
  </si>
  <si>
    <t>喀地财社〔2021〕17号</t>
  </si>
  <si>
    <t>计划生育服务补助资金（自治区）</t>
  </si>
  <si>
    <t>新财社〔2020〕259号</t>
  </si>
  <si>
    <t>喀地财社〔2020〕137号</t>
  </si>
  <si>
    <t>基本药物制度补助资金（中央）</t>
  </si>
  <si>
    <t>新财社〔2020〕262号</t>
  </si>
  <si>
    <t>喀地财社〔2021〕33号</t>
  </si>
  <si>
    <t>基本公共卫生服务补助资金（中央）</t>
  </si>
  <si>
    <t>新财社〔2020〕272号</t>
  </si>
  <si>
    <t>喀地财社〔2020〕157号</t>
  </si>
  <si>
    <t>城乡居民基本医疗保险补助资金（自治区）</t>
  </si>
  <si>
    <t>新财社〔2021〕75号</t>
  </si>
  <si>
    <t>喀地财社〔2021〕25号</t>
  </si>
  <si>
    <t>中央财政医疗补助项目经费</t>
  </si>
  <si>
    <t>新财社〔2020〕263号</t>
  </si>
  <si>
    <t>喀地财社〔2020〕123号</t>
  </si>
  <si>
    <t>医疗服务与保障能力提升（卫生健康人才培养培训）中央补助资金</t>
  </si>
  <si>
    <t>新财社〔2021〕89号</t>
  </si>
  <si>
    <t>喀地财社〔2021〕38号</t>
  </si>
  <si>
    <t>中央第二批计划生育补助项目</t>
  </si>
  <si>
    <t>新财社〔2020〕282号</t>
  </si>
  <si>
    <t>喀地财社〔2020〕154号</t>
  </si>
  <si>
    <t>计划生育奖励扶助制度补助资金（自治区）</t>
  </si>
  <si>
    <t>新财社〔2020〕245号</t>
  </si>
  <si>
    <t>喀地财社〔2020〕124号</t>
  </si>
  <si>
    <t>专项补助经费（中央）</t>
  </si>
  <si>
    <t>新财社〔2021〕123号</t>
  </si>
  <si>
    <t>喀地财社〔2021〕45号</t>
  </si>
  <si>
    <t>专项补助资金（中央）</t>
  </si>
  <si>
    <t>新财社〔2020〕283号</t>
  </si>
  <si>
    <t>喀地财社〔2021〕13号</t>
  </si>
  <si>
    <t>医疗服务与保障能力提升（卫生健康人才队伍建设）补助资金（自治区）</t>
  </si>
  <si>
    <t>新财社〔2021〕167号</t>
  </si>
  <si>
    <t>喀地财社〔2021〕54号</t>
  </si>
  <si>
    <t>2021年自治区第二批基本公共卫生服务补助项目</t>
  </si>
  <si>
    <t>新财社〔2021〕92号</t>
  </si>
  <si>
    <t>喀地财社〔2021〕35号</t>
  </si>
  <si>
    <t>2021年度中央医疗服务与保障能力提升（医疗卫生机构能力建设）项目</t>
  </si>
  <si>
    <t>新财社〔2021〕91号</t>
  </si>
  <si>
    <t>中央第二批基本公共卫生服务补助项目</t>
  </si>
  <si>
    <t>新财社〔2021〕74号</t>
  </si>
  <si>
    <t>喀地财社〔2021〕27号</t>
  </si>
  <si>
    <t>2021年度中央医疗服务与保障能力提升（医疗保障服务能力提升部分）项目</t>
  </si>
  <si>
    <t>新财社〔2020〕265号</t>
  </si>
  <si>
    <t>喀地财社〔2020〕138号</t>
  </si>
  <si>
    <t>医疗服务与保障能力提升（中医药事业传承与发展部分）中央</t>
  </si>
  <si>
    <t>新财社〔2021〕219号</t>
  </si>
  <si>
    <t>喀地财社〔2021〕75号</t>
  </si>
  <si>
    <t>2021年中央财政城乡居民基本医疗保险第三批补助项目</t>
  </si>
  <si>
    <t>喀地财社〔2020〕151号</t>
  </si>
  <si>
    <t>新财社〔2020〕285号</t>
  </si>
  <si>
    <t>喀地财社〔2021〕14号</t>
  </si>
  <si>
    <t>公共卫生服务（地方公共卫生）补助资金（自治区）</t>
  </si>
  <si>
    <t>新财社〔2021〕208号</t>
  </si>
  <si>
    <t>喀地财社〔2021〕70号</t>
  </si>
  <si>
    <t>2021年自治区计划生育奖励扶助补助项目</t>
  </si>
  <si>
    <t>新财社〔2021〕90号</t>
  </si>
  <si>
    <t>喀地财社〔2021〕32号</t>
  </si>
  <si>
    <t>中央第二批基本药物制度补助项目</t>
  </si>
  <si>
    <t>新财社〔2020〕261号</t>
  </si>
  <si>
    <t>喀地财社〔2020〕153号</t>
  </si>
  <si>
    <t>计划生育转移支付资金（中央）</t>
  </si>
  <si>
    <t>新财社〔2021〕93号</t>
  </si>
  <si>
    <t>喀地财社〔2021〕34号</t>
  </si>
  <si>
    <t>中央第二批医疗服务与保障能力提升（卫生健康人才培养）补助项目</t>
  </si>
  <si>
    <t>新财社〔2021〕94号</t>
  </si>
  <si>
    <t>喀地财社〔2021〕36号</t>
  </si>
  <si>
    <t>中央医疗服务与保障能力提升（公立医院综合改革第二批）项目</t>
  </si>
  <si>
    <t>新财社〔2021〕269号</t>
  </si>
  <si>
    <t>喀地财社〔2021〕87号</t>
  </si>
  <si>
    <t>自治区城乡居民基本医疗保险补助项目</t>
  </si>
  <si>
    <t>新财社〔2021〕160号</t>
  </si>
  <si>
    <t>喀地财社〔2021〕56号</t>
  </si>
  <si>
    <t>2021年自治区第二批医疗服务与保障能力提升（卫生健康人才培养）补助项目</t>
  </si>
  <si>
    <t>新财社〔2020〕273号</t>
  </si>
  <si>
    <t>喀地财社〔2021〕12号</t>
  </si>
  <si>
    <t>全民参保及医疗服务经费（自治区）</t>
  </si>
  <si>
    <t>新财社〔2020〕271号</t>
  </si>
  <si>
    <t>喀地财社〔2021〕10号</t>
  </si>
  <si>
    <t>人身意外伤害保险补助资金（自治区）</t>
  </si>
  <si>
    <t>新财社〔2021〕193号</t>
  </si>
  <si>
    <t>喀地财社〔2021〕69号</t>
  </si>
  <si>
    <t>2021年中央计划生育奖励扶助制度补助项目</t>
  </si>
  <si>
    <t>新财社〔2021〕162号</t>
  </si>
  <si>
    <t>喀地财社〔2021〕55号</t>
  </si>
  <si>
    <t>2021年中央财政医疗保障项目经费</t>
  </si>
  <si>
    <t>新财社〔2020〕238号</t>
  </si>
  <si>
    <t>喀地财社〔2020〕117号；喀地财社〔2020〕136号</t>
  </si>
  <si>
    <t>城乡居民基本医疗保险补助资金（中央）</t>
  </si>
  <si>
    <t>新财社〔2020〕264号</t>
  </si>
  <si>
    <t>喀地财社〔2020〕127号</t>
  </si>
  <si>
    <t>医疗服务与保障能力提升（公立医院综合改革）中央补助资金</t>
  </si>
  <si>
    <t>新财社〔2020〕305号</t>
  </si>
  <si>
    <t>喀地财社〔2020〕152号</t>
  </si>
  <si>
    <t>计划生育奖励扶助资金（自治区）</t>
  </si>
  <si>
    <t>新财社〔2020〕281号</t>
  </si>
  <si>
    <t>喀地财社〔2020〕146号</t>
  </si>
  <si>
    <t>医疗服务与保障能力提升（中医药传承与发展）自治区</t>
  </si>
  <si>
    <t>新财社〔2020〕306号</t>
  </si>
  <si>
    <t>喀地财社〔2020〕150号</t>
  </si>
  <si>
    <t>基本公共卫生服务补助资金（自治区）</t>
  </si>
  <si>
    <t>新财社〔2021〕244号</t>
  </si>
  <si>
    <t>喀地财社〔2021〕81号</t>
  </si>
  <si>
    <t>中央2021年第三批医疗服务与保障能力提升项目</t>
  </si>
  <si>
    <t xml:space="preserve">    2300250</t>
  </si>
  <si>
    <t xml:space="preserve">    节能环保共同财政事权转移支付支出</t>
  </si>
  <si>
    <t>新财资环〔2020〕90号</t>
  </si>
  <si>
    <t>喀地财建〔2020〕146号</t>
  </si>
  <si>
    <t>关于提前下达2021年中央林业草原生态保护恢复资金预算的通知</t>
  </si>
  <si>
    <t>提前下达2021年中央林业草原生态保护恢复资金</t>
  </si>
  <si>
    <t>提前下达2021年中央林业草原生态保护恢复资金（完善退耕还林政策补助）</t>
  </si>
  <si>
    <t>提前下达2021年中央林业草原生态保护恢复资金(生态护林员补助)</t>
  </si>
  <si>
    <t>新财建〔2020〕267号</t>
  </si>
  <si>
    <t>喀地财建〔2021〕4号</t>
  </si>
  <si>
    <t>提前下达2021年节能减排补助资金用于节能与新能源公交车运营补助资金预算</t>
  </si>
  <si>
    <t>新财资环〔2020〕93号</t>
  </si>
  <si>
    <t>喀地财建〔2020〕157号</t>
  </si>
  <si>
    <t>提前下达2021年节能减排补助资金预算（第二批）</t>
  </si>
  <si>
    <t>喀地财建〔2020〕145号</t>
  </si>
  <si>
    <t>关于提前下达2021年中央林业草原生态保护恢复资金（统筹整合部分）预算的通知</t>
  </si>
  <si>
    <t>新财建〔2021〕154号</t>
  </si>
  <si>
    <t>喀地财建〔2021〕96号</t>
  </si>
  <si>
    <t>下达2021年自治区节能减排专项资金预算</t>
  </si>
  <si>
    <t>新财资环〔2021〕84号</t>
  </si>
  <si>
    <t>喀地财建〔2021〕87号</t>
  </si>
  <si>
    <t>2021年中央林业草原生态保护恢复资金（第二批）</t>
  </si>
  <si>
    <t xml:space="preserve">    2300251</t>
  </si>
  <si>
    <t xml:space="preserve">    城乡社区共同财政事权转移支付支出</t>
  </si>
  <si>
    <t>新财建〔2021〕174号</t>
  </si>
  <si>
    <t>喀地财建〔2021〕105号</t>
  </si>
  <si>
    <t>城市发展补助资金</t>
  </si>
  <si>
    <t>新财农〔2020〕115号</t>
  </si>
  <si>
    <t>喀地财农〔2020〕67号</t>
  </si>
  <si>
    <t>提前下达2021年自治区畜牧业生产发展资金（统筹整合部分）</t>
  </si>
  <si>
    <t>新财农〔2020〕95号</t>
  </si>
  <si>
    <t>喀地财农〔2020〕54号</t>
  </si>
  <si>
    <t>提前下达2021年中央水利发展资金预算（统筹整合部分）</t>
  </si>
  <si>
    <t>新财资环〔2021〕83号</t>
  </si>
  <si>
    <t>喀地财建〔2021〕89号</t>
  </si>
  <si>
    <t>拨付2021年中央林业改革发展资金（第二批）</t>
  </si>
  <si>
    <t>新财农〔2021〕29号</t>
  </si>
  <si>
    <t>喀地财农〔2021〕8号</t>
  </si>
  <si>
    <t>2021年中央动物防疫等补助经费预算的通知</t>
  </si>
  <si>
    <t>新财农〔2021〕97号</t>
  </si>
  <si>
    <t>喀地财农〔2021〕35号</t>
  </si>
  <si>
    <t>下达2021年中央农业生产和水利救灾资金预算（第二批）</t>
  </si>
  <si>
    <t>新财农〔2021〕31号</t>
  </si>
  <si>
    <t>喀地财农〔2021〕12号</t>
  </si>
  <si>
    <t>下达2021年农业资源及生态保护补助资金</t>
  </si>
  <si>
    <t>新财农〔2020〕114号</t>
  </si>
  <si>
    <t>喀地财农〔2020〕70号</t>
  </si>
  <si>
    <t>提前下达2021年自治区动物防疫等补助资金</t>
  </si>
  <si>
    <t>新财农〔2020〕97号</t>
  </si>
  <si>
    <t>喀地财农〔2020〕60号</t>
  </si>
  <si>
    <t>提前下达2021年中央动物防疫等补助经费预算</t>
  </si>
  <si>
    <t>新财金〔2020〕66号</t>
  </si>
  <si>
    <t>喀地财金〔2020〕30号</t>
  </si>
  <si>
    <t>2021年自治区财政农业保险保费补贴</t>
  </si>
  <si>
    <t>新财农〔2021〕56号</t>
  </si>
  <si>
    <t>喀地财农〔2021〕21号</t>
  </si>
  <si>
    <t>关于下达2021年自治区农机购置补贴资金预算的通知</t>
  </si>
  <si>
    <t>新财金〔2020〕62号；新财金〔2021〕50号</t>
  </si>
  <si>
    <t>喀地财金〔2020〕26号；喀地财金〔2021〕25号</t>
  </si>
  <si>
    <t>2021年中央财政农业保险保费补贴</t>
  </si>
  <si>
    <t>新财农〔2020〕131号</t>
  </si>
  <si>
    <t>喀地财农〔2020〕69号</t>
  </si>
  <si>
    <t>提前下达2021年自治区大中型水库移民后期扶持资金</t>
  </si>
  <si>
    <t>新财农〔2020〕102号</t>
  </si>
  <si>
    <t>喀地财农〔2020〕61号</t>
  </si>
  <si>
    <t>提前下达2021年中央农田建设补助资金（统筹整合部分）</t>
  </si>
  <si>
    <t>新财农〔2020〕105号</t>
  </si>
  <si>
    <t>喀地财农〔2020〕62号</t>
  </si>
  <si>
    <t>提前下达2021年中央农业生产发展资金（项目部分）（农机购置补贴）</t>
  </si>
  <si>
    <t>新财农〔2020〕107号</t>
  </si>
  <si>
    <t>喀地财农〔2020〕63号</t>
  </si>
  <si>
    <t>提前下达2021年中央农业资源及生态保护补助（项目部分）</t>
  </si>
  <si>
    <t>新财资环〔2020〕89号</t>
  </si>
  <si>
    <t>喀地财建〔2020〕148号</t>
  </si>
  <si>
    <t>提前下达2021年中央林业改革发展资金（统筹整合部分）预算</t>
  </si>
  <si>
    <t>喀地财建〔2020〕149号</t>
  </si>
  <si>
    <t>提前下达2021年中央林业改革发展资金预算</t>
  </si>
  <si>
    <t>新财农〔2020〕120号</t>
  </si>
  <si>
    <t>喀地财农〔2020〕78号</t>
  </si>
  <si>
    <t>提前下达2021年自治区农业科技推广与服务专项补助资金（统筹整合部分）</t>
  </si>
  <si>
    <t>新财农〔2021〕21号</t>
  </si>
  <si>
    <t>喀地财农〔2021〕7号</t>
  </si>
  <si>
    <t>下达2021年中央农业生产和水利救灾资金预算（第一批）的通知</t>
  </si>
  <si>
    <t>提前下达2021年中央农业资源及生态保护补助资金</t>
  </si>
  <si>
    <t>新财农〔2021〕42号</t>
  </si>
  <si>
    <t>喀地财农〔2021〕14号</t>
  </si>
  <si>
    <t>下达2021年中央农业生产发展（农业生产社会化服务）资金预算</t>
  </si>
  <si>
    <t>新财农〔2020〕104号</t>
  </si>
  <si>
    <t>喀地财农〔2020〕58号</t>
  </si>
  <si>
    <t>提前下达2021年中央农业生产发展资金（统筹整合部分）</t>
  </si>
  <si>
    <t>提前下达2021年中央农业生产发展资金（项目部分）</t>
  </si>
  <si>
    <t>新财农〔2020〕118号</t>
  </si>
  <si>
    <t>喀地财农〔2020〕76号</t>
  </si>
  <si>
    <t>提前下达2021年自治区农业生产发展资金（统筹整合部分）</t>
  </si>
  <si>
    <t>新财农〔2021〕82号</t>
  </si>
  <si>
    <t>喀地财农〔2021〕33号</t>
  </si>
  <si>
    <t>2021年自治区畜牧业高质量发展资金（畜禽资源普查）</t>
  </si>
  <si>
    <t>新财农〔2020〕125号</t>
  </si>
  <si>
    <t>喀地财农〔2020〕72号</t>
  </si>
  <si>
    <t>提前下达2021年自治区水利相关专项（项目部分）</t>
  </si>
  <si>
    <t>新财农〔2021〕5号</t>
  </si>
  <si>
    <t>喀地财农〔2021〕2号</t>
  </si>
  <si>
    <t>关于拨付2021年自治区财政扶持农机化发展专项资金</t>
  </si>
  <si>
    <t>提前下达2021年中央农业生产发展资金</t>
  </si>
  <si>
    <t>新财农〔2021〕57号</t>
  </si>
  <si>
    <t>喀地财农〔2021〕22号</t>
  </si>
  <si>
    <t>关于下达2021年自治区特大防汛补助费的通知</t>
  </si>
  <si>
    <t>新财金〔2021〕43号</t>
  </si>
  <si>
    <t>2020年农业保险保费补贴自治区第二批资金</t>
  </si>
  <si>
    <t>新财农〔2021〕24号</t>
  </si>
  <si>
    <t>喀地财农〔2021〕9号</t>
  </si>
  <si>
    <t>下达2021年中央水利发展资金（项目部分）</t>
  </si>
  <si>
    <t>新财农〔2020〕99号</t>
  </si>
  <si>
    <t>喀地财农〔2020〕56号</t>
  </si>
  <si>
    <t>提前下达2021年中央大中型水库移民后期扶持资金预算</t>
  </si>
  <si>
    <t>新财农〔2021〕30号</t>
  </si>
  <si>
    <t>喀地财农〔2021〕11号</t>
  </si>
  <si>
    <t>下达2021年生产发展资金</t>
  </si>
  <si>
    <t>新财农〔2020〕123号</t>
  </si>
  <si>
    <t>喀地财农〔2020〕77号</t>
  </si>
  <si>
    <t>提前下达2021年自治区农田建设补助资金（统筹整合部分）</t>
  </si>
  <si>
    <t>新财农〔2020〕126号</t>
  </si>
  <si>
    <t>喀地财农〔2020〕64号</t>
  </si>
  <si>
    <t>提前下达2021年自治区水利相关专项资金（统筹整合部分）</t>
  </si>
  <si>
    <t>新财农〔2021〕25号</t>
  </si>
  <si>
    <t>喀地财农〔2021〕10号</t>
  </si>
  <si>
    <t>下达2021年中央水利发展资金（统筹整合部分）</t>
  </si>
  <si>
    <t>新财农〔2021〕20号</t>
  </si>
  <si>
    <t>喀地财农〔2021〕5号</t>
  </si>
  <si>
    <t>2021年第二批中央农田建设补助资金（统筹整合部分）</t>
  </si>
  <si>
    <t>新财农〔2021〕36号</t>
  </si>
  <si>
    <t>喀地财农〔2021〕15号</t>
  </si>
  <si>
    <t>2021年自治区农村人居环境整治资金（第二批）的通知</t>
  </si>
  <si>
    <t>新财农〔2020〕106号</t>
  </si>
  <si>
    <t>喀地财农〔2020〕59号</t>
  </si>
  <si>
    <t>提前下达2021年中央农业资源及生态保护补助（统筹整合部分）</t>
  </si>
  <si>
    <t>新财农〔2020〕117号</t>
  </si>
  <si>
    <t>喀地财农〔2020〕79号</t>
  </si>
  <si>
    <t>提前下达2021年自治区农业生产发展资金（项目部分）的通知</t>
  </si>
  <si>
    <t>新财农〔2020〕116号</t>
  </si>
  <si>
    <t>喀地财农〔2020〕71号</t>
  </si>
  <si>
    <t>提前下达2021年自治区畜牧生产发展资金（项目部分）</t>
  </si>
  <si>
    <t>新财农〔2021〕81号</t>
  </si>
  <si>
    <t>喀地财农〔2021〕34号</t>
  </si>
  <si>
    <t>2021年自治区动物防疫等补助经费（2020年3月－8月强制扑杀）</t>
  </si>
  <si>
    <t>新财农〔2021〕33号</t>
  </si>
  <si>
    <t>喀地财农〔2021〕13号</t>
  </si>
  <si>
    <t>2021年中央动物防疫等补助经费（2020年9月－2021年2月强制扑杀）的通知</t>
  </si>
  <si>
    <t>新财农〔2021〕50号</t>
  </si>
  <si>
    <t>喀地财农〔2021〕20号</t>
  </si>
  <si>
    <t>2021年中央成品油价格调整对渔业补助资金－－中央</t>
  </si>
  <si>
    <t xml:space="preserve">    2300253</t>
  </si>
  <si>
    <t xml:space="preserve">    交通运输共同财政事权转移支付支出</t>
  </si>
  <si>
    <t>新财建〔2021〕51号</t>
  </si>
  <si>
    <t>喀地财建〔2021〕49号</t>
  </si>
  <si>
    <t>下达2021年车辆购置税收入补助地方资金预算（第一批）用于普通省道及农村公路建设项目</t>
  </si>
  <si>
    <t>新财建〔2021〕63号</t>
  </si>
  <si>
    <t>喀地财建〔2021〕91号</t>
  </si>
  <si>
    <t>下达2021年车辆购置税收入补助地方（第二批）用于抵边自然村通硬化路项目建设资金</t>
  </si>
  <si>
    <t>新财建〔2020〕282号</t>
  </si>
  <si>
    <t>喀地财建〔2021〕23号</t>
  </si>
  <si>
    <t>提前下达农村客运等行业成品油价格改革财政补贴资金</t>
  </si>
  <si>
    <t>下达2021年车辆购置税收入补助地方资金预算(第一批)用于县级客运站及乡镇运输服务站建设项目农村公路建设项目</t>
  </si>
  <si>
    <t xml:space="preserve">    2300254</t>
  </si>
  <si>
    <t xml:space="preserve">    资源勘探信息等共同财政事权转移支付支出</t>
  </si>
  <si>
    <t>新财建〔2021〕169号</t>
  </si>
  <si>
    <t>喀地财建〔2021〕106号</t>
  </si>
  <si>
    <t>下达2021年中央纺织服装企业缴纳增值税收入补助资金预算</t>
  </si>
  <si>
    <t>新财建〔2021〕176号</t>
  </si>
  <si>
    <t>喀地财建〔2021〕107号</t>
  </si>
  <si>
    <t>拨付喀什地区巴楚县馕产业发展资金</t>
  </si>
  <si>
    <t>新财企〔2020〕87号</t>
  </si>
  <si>
    <t>喀地财企〔2020〕32号</t>
  </si>
  <si>
    <t>提前下达2021年自治区中小企业发展专项资金（预算）</t>
  </si>
  <si>
    <t>新财建〔2021〕106号</t>
  </si>
  <si>
    <t>喀地财建〔2021〕94号</t>
  </si>
  <si>
    <t>预拨2021年纺织服装专项资金</t>
  </si>
  <si>
    <t>新财金〔2021〕34号</t>
  </si>
  <si>
    <t>民贸民品贷款2020年结算资金及2021年贴息资金</t>
  </si>
  <si>
    <t xml:space="preserve">    2300257</t>
  </si>
  <si>
    <t xml:space="preserve">    自然资源海洋气象等共同财政事权转移支付支出</t>
  </si>
  <si>
    <t>新财农〔2021〕67号</t>
  </si>
  <si>
    <t>喀地财农〔2021〕26号</t>
  </si>
  <si>
    <t>2021年自治区人工影响天气雷达建设费用预算的通知</t>
  </si>
  <si>
    <t>新财农〔2020〕113号</t>
  </si>
  <si>
    <t>喀地财农〔2020〕68号</t>
  </si>
  <si>
    <t>提前下达2021年自治区三农气象服务及区域气象保障专项经费预算</t>
  </si>
  <si>
    <t xml:space="preserve">    2300258</t>
  </si>
  <si>
    <t xml:space="preserve">    住房保障共同财政事权转移支付支出</t>
  </si>
  <si>
    <t>新财建〔2021〕126号</t>
  </si>
  <si>
    <t>喀地财建〔2021〕79号</t>
  </si>
  <si>
    <t>2021年自治区地方政府债券资金用于农房抗震防灾工程补助资金</t>
  </si>
  <si>
    <t>新财综〔2021〕22号</t>
  </si>
  <si>
    <t>喀地财综〔2021〕3号</t>
  </si>
  <si>
    <t>关于下达2021年中央财政城镇保障性安居工程补助资金预算的通知</t>
  </si>
  <si>
    <t>新财综〔2020〕27号</t>
  </si>
  <si>
    <t>喀地财综〔2020〕18号</t>
  </si>
  <si>
    <t>关于提前下达2021年部分中央财政城镇保障性安居工程补助资金</t>
  </si>
  <si>
    <t>新财社〔2021〕70号</t>
  </si>
  <si>
    <t>喀地财社〔2021〕29号</t>
  </si>
  <si>
    <t>农村危房改造补助资金（中央）</t>
  </si>
  <si>
    <t>新财综〔2021〕44号</t>
  </si>
  <si>
    <t>喀地财综〔2021〕11号</t>
  </si>
  <si>
    <t>关于下达2021年自治区财政城镇保障性安居工程专项资金的通知</t>
  </si>
  <si>
    <t xml:space="preserve">    2300260</t>
  </si>
  <si>
    <t xml:space="preserve">    灾害防治及应急管理共同财政事权转移支付支出</t>
  </si>
  <si>
    <t>新财资环〔2021〕136号</t>
  </si>
  <si>
    <t>喀地财建〔2021〕131号</t>
  </si>
  <si>
    <t>关于下达2021年中央自然灾害救灾资金预算的通知</t>
  </si>
  <si>
    <t>新财教〔2021〕10号</t>
  </si>
  <si>
    <t>喀地财教〔2021〕20号</t>
  </si>
  <si>
    <t>2021年度防震减灾“三网一员”工作经费项目</t>
  </si>
  <si>
    <t xml:space="preserve">    2300269</t>
  </si>
  <si>
    <t xml:space="preserve">    其他共同财政事权转移支付支出</t>
  </si>
  <si>
    <t>新财预〔2021〕88号</t>
  </si>
  <si>
    <t>喀地财预〔2021〕26号</t>
  </si>
  <si>
    <t>2021年驻村干部提标生活补助</t>
  </si>
  <si>
    <t xml:space="preserve">    2300299</t>
  </si>
  <si>
    <t xml:space="preserve">    其他一般性转移支付支出</t>
  </si>
  <si>
    <t>新财建〔2020〕224号</t>
  </si>
  <si>
    <t>喀地财建〔2020〕136号</t>
  </si>
  <si>
    <t>关于提前下达2021年生猪（牛羊）调出大县奖励资金（统筹整合部分）预算指标的通知</t>
  </si>
  <si>
    <t>新财建〔2021〕31号</t>
  </si>
  <si>
    <t>喀地财建〔2021〕34号</t>
  </si>
  <si>
    <t>下达2021年生猪（牛羊）调出大县奖励资金预算指标</t>
  </si>
  <si>
    <t>新财建〔2020〕225号</t>
  </si>
  <si>
    <t>喀地财建〔2020〕134号</t>
  </si>
  <si>
    <t>关于提前下达2021年生猪（牛羊）调出大县奖励资金预算指标的通知</t>
  </si>
</sst>
</file>

<file path=xl/styles.xml><?xml version="1.0" encoding="utf-8"?>
<styleSheet xmlns="http://schemas.openxmlformats.org/spreadsheetml/2006/main">
  <numFmts count="13">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 numFmtId="177" formatCode="0_ "/>
    <numFmt numFmtId="178" formatCode="0.00_ ;[Red]\-0.00\ "/>
    <numFmt numFmtId="179" formatCode="#,##0_ "/>
    <numFmt numFmtId="180" formatCode="#,##0.00_ "/>
    <numFmt numFmtId="181" formatCode=";;"/>
    <numFmt numFmtId="182" formatCode="#,##0_);[Red]\(#,##0\)"/>
    <numFmt numFmtId="183" formatCode="#,##0_ ;[Red]\-#,##0\ "/>
    <numFmt numFmtId="184" formatCode="#,##0.00_);[Red]\(#,##0.00\)"/>
  </numFmts>
  <fonts count="54">
    <font>
      <sz val="11"/>
      <color theme="1"/>
      <name val="宋体"/>
      <charset val="134"/>
      <scheme val="minor"/>
    </font>
    <font>
      <sz val="11"/>
      <color indexed="10"/>
      <name val="宋体"/>
      <charset val="134"/>
    </font>
    <font>
      <b/>
      <sz val="18"/>
      <name val="宋体"/>
      <charset val="134"/>
    </font>
    <font>
      <b/>
      <sz val="12"/>
      <name val="宋体"/>
      <charset val="134"/>
    </font>
    <font>
      <sz val="12"/>
      <name val="宋体"/>
      <charset val="134"/>
    </font>
    <font>
      <b/>
      <sz val="11"/>
      <name val="宋体"/>
      <charset val="134"/>
    </font>
    <font>
      <sz val="11"/>
      <name val="宋体"/>
      <charset val="134"/>
      <scheme val="minor"/>
    </font>
    <font>
      <sz val="11"/>
      <name val="宋体"/>
      <charset val="134"/>
    </font>
    <font>
      <b/>
      <sz val="18"/>
      <color indexed="10"/>
      <name val="宋体"/>
      <charset val="134"/>
    </font>
    <font>
      <sz val="11"/>
      <color theme="1"/>
      <name val="宋体"/>
      <charset val="134"/>
      <scheme val="minor"/>
    </font>
    <font>
      <b/>
      <sz val="10"/>
      <name val="宋体"/>
      <charset val="134"/>
    </font>
    <font>
      <b/>
      <sz val="11"/>
      <color theme="1"/>
      <name val="宋体"/>
      <charset val="134"/>
      <scheme val="minor"/>
    </font>
    <font>
      <sz val="11"/>
      <color indexed="8"/>
      <name val="宋体"/>
      <charset val="134"/>
    </font>
    <font>
      <sz val="11"/>
      <name val="宋体"/>
      <charset val="134"/>
    </font>
    <font>
      <sz val="10"/>
      <color theme="1"/>
      <name val="宋体"/>
      <charset val="134"/>
      <scheme val="minor"/>
    </font>
    <font>
      <sz val="11"/>
      <color indexed="8"/>
      <name val="宋体"/>
      <charset val="134"/>
    </font>
    <font>
      <sz val="9"/>
      <name val="楷体_GB2312"/>
      <charset val="134"/>
    </font>
    <font>
      <sz val="9"/>
      <name val="宋体"/>
      <charset val="134"/>
    </font>
    <font>
      <sz val="9"/>
      <color indexed="10"/>
      <name val="宋体"/>
      <charset val="134"/>
    </font>
    <font>
      <sz val="10"/>
      <name val="Times New Roman"/>
      <charset val="134"/>
    </font>
    <font>
      <sz val="12"/>
      <name val="Times New Roman"/>
      <charset val="134"/>
    </font>
    <font>
      <sz val="11"/>
      <name val="Times New Roman"/>
      <charset val="134"/>
    </font>
    <font>
      <sz val="22"/>
      <name val="黑体"/>
      <charset val="134"/>
    </font>
    <font>
      <sz val="10"/>
      <name val="宋体"/>
      <charset val="134"/>
    </font>
    <font>
      <sz val="11"/>
      <name val="华文仿宋"/>
      <charset val="134"/>
    </font>
    <font>
      <sz val="12"/>
      <name val="华文仿宋"/>
      <charset val="134"/>
    </font>
    <font>
      <sz val="12"/>
      <color indexed="8"/>
      <name val="宋体"/>
      <charset val="134"/>
    </font>
    <font>
      <sz val="12"/>
      <color indexed="10"/>
      <name val="宋体"/>
      <charset val="134"/>
    </font>
    <font>
      <sz val="9"/>
      <color indexed="8"/>
      <name val="宋体"/>
      <charset val="134"/>
    </font>
    <font>
      <sz val="9"/>
      <color indexed="8"/>
      <name val="Tahoma"/>
      <charset val="134"/>
    </font>
    <font>
      <sz val="11"/>
      <color rgb="FF3F3F76"/>
      <name val="宋体"/>
      <charset val="0"/>
      <scheme val="minor"/>
    </font>
    <font>
      <sz val="11"/>
      <color theme="1"/>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22"/>
      <name val="Times New Roman"/>
      <charset val="134"/>
    </font>
    <font>
      <sz val="9"/>
      <name val="Tahoma"/>
      <charset val="134"/>
    </font>
    <font>
      <b/>
      <sz val="9"/>
      <name val="宋体"/>
      <charset val="134"/>
    </font>
    <font>
      <sz val="10"/>
      <name val="宋体"/>
      <charset val="134"/>
    </font>
    <font>
      <sz val="9"/>
      <name val="宋体"/>
      <charset val="134"/>
    </font>
  </fonts>
  <fills count="37">
    <fill>
      <patternFill patternType="none"/>
    </fill>
    <fill>
      <patternFill patternType="gray125"/>
    </fill>
    <fill>
      <patternFill patternType="solid">
        <fgColor indexed="40"/>
        <bgColor indexed="64"/>
      </patternFill>
    </fill>
    <fill>
      <patternFill patternType="solid">
        <fgColor indexed="50"/>
        <bgColor indexed="64"/>
      </patternFill>
    </fill>
    <fill>
      <patternFill patternType="solid">
        <fgColor indexed="9"/>
        <bgColor indexed="64"/>
      </patternFill>
    </fill>
    <fill>
      <patternFill patternType="solid">
        <fgColor indexed="13"/>
        <bgColor indexed="64"/>
      </patternFill>
    </fill>
    <fill>
      <patternFill patternType="solid">
        <fgColor rgb="FFFFCC9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indexed="8"/>
      </top>
      <bottom style="thin">
        <color indexed="8"/>
      </bottom>
      <diagonal/>
    </border>
    <border>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style="thin">
        <color indexed="8"/>
      </top>
      <bottom/>
      <diagonal/>
    </border>
    <border>
      <left/>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right style="thin">
        <color auto="1"/>
      </right>
      <top/>
      <bottom style="thin">
        <color auto="1"/>
      </bottom>
      <diagonal/>
    </border>
    <border>
      <left style="thin">
        <color indexed="0"/>
      </left>
      <right style="thin">
        <color indexed="0"/>
      </right>
      <top style="thin">
        <color indexed="0"/>
      </top>
      <bottom/>
      <diagonal/>
    </border>
    <border>
      <left style="thin">
        <color indexed="0"/>
      </left>
      <right style="thin">
        <color indexed="0"/>
      </right>
      <top/>
      <bottom style="thin">
        <color indexed="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2">
    <xf numFmtId="0" fontId="0" fillId="0" borderId="0">
      <alignment vertical="center"/>
    </xf>
    <xf numFmtId="42" fontId="0" fillId="0" borderId="0" applyFont="0" applyFill="0" applyBorder="0" applyAlignment="0" applyProtection="0">
      <alignment vertical="center"/>
    </xf>
    <xf numFmtId="0" fontId="4" fillId="0" borderId="0"/>
    <xf numFmtId="0" fontId="30" fillId="6" borderId="18" applyNumberFormat="0" applyAlignment="0" applyProtection="0">
      <alignment vertical="center"/>
    </xf>
    <xf numFmtId="0" fontId="20" fillId="0" borderId="0"/>
    <xf numFmtId="0" fontId="31" fillId="7" borderId="0" applyNumberFormat="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43" fontId="0" fillId="0" borderId="0" applyFont="0" applyFill="0" applyBorder="0" applyAlignment="0" applyProtection="0">
      <alignment vertical="center"/>
    </xf>
    <xf numFmtId="0" fontId="33" fillId="10" borderId="0" applyNumberFormat="0" applyBorder="0" applyAlignment="0" applyProtection="0">
      <alignment vertical="center"/>
    </xf>
    <xf numFmtId="0" fontId="34"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11" borderId="19" applyNumberFormat="0" applyFont="0" applyAlignment="0" applyProtection="0">
      <alignment vertical="center"/>
    </xf>
    <xf numFmtId="0" fontId="33" fillId="12" borderId="0" applyNumberFormat="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 fillId="0" borderId="0"/>
    <xf numFmtId="0" fontId="39" fillId="0" borderId="0" applyNumberFormat="0" applyFill="0" applyBorder="0" applyAlignment="0" applyProtection="0">
      <alignment vertical="center"/>
    </xf>
    <xf numFmtId="0" fontId="40" fillId="0" borderId="20" applyNumberFormat="0" applyFill="0" applyAlignment="0" applyProtection="0">
      <alignment vertical="center"/>
    </xf>
    <xf numFmtId="0" fontId="41" fillId="0" borderId="20" applyNumberFormat="0" applyFill="0" applyAlignment="0" applyProtection="0">
      <alignment vertical="center"/>
    </xf>
    <xf numFmtId="0" fontId="33" fillId="13" borderId="0" applyNumberFormat="0" applyBorder="0" applyAlignment="0" applyProtection="0">
      <alignment vertical="center"/>
    </xf>
    <xf numFmtId="0" fontId="36" fillId="0" borderId="21" applyNumberFormat="0" applyFill="0" applyAlignment="0" applyProtection="0">
      <alignment vertical="center"/>
    </xf>
    <xf numFmtId="0" fontId="33" fillId="14" borderId="0" applyNumberFormat="0" applyBorder="0" applyAlignment="0" applyProtection="0">
      <alignment vertical="center"/>
    </xf>
    <xf numFmtId="0" fontId="42" fillId="15" borderId="22" applyNumberFormat="0" applyAlignment="0" applyProtection="0">
      <alignment vertical="center"/>
    </xf>
    <xf numFmtId="0" fontId="4" fillId="0" borderId="0"/>
    <xf numFmtId="0" fontId="43" fillId="15" borderId="18" applyNumberFormat="0" applyAlignment="0" applyProtection="0">
      <alignment vertical="center"/>
    </xf>
    <xf numFmtId="0" fontId="44" fillId="16" borderId="23" applyNumberFormat="0" applyAlignment="0" applyProtection="0">
      <alignment vertical="center"/>
    </xf>
    <xf numFmtId="0" fontId="31" fillId="17" borderId="0" applyNumberFormat="0" applyBorder="0" applyAlignment="0" applyProtection="0">
      <alignment vertical="center"/>
    </xf>
    <xf numFmtId="0" fontId="33" fillId="18" borderId="0" applyNumberFormat="0" applyBorder="0" applyAlignment="0" applyProtection="0">
      <alignment vertical="center"/>
    </xf>
    <xf numFmtId="0" fontId="45" fillId="0" borderId="24" applyNumberFormat="0" applyFill="0" applyAlignment="0" applyProtection="0">
      <alignment vertical="center"/>
    </xf>
    <xf numFmtId="0" fontId="4" fillId="0" borderId="0"/>
    <xf numFmtId="0" fontId="46" fillId="0" borderId="25" applyNumberFormat="0" applyFill="0" applyAlignment="0" applyProtection="0">
      <alignment vertical="center"/>
    </xf>
    <xf numFmtId="0" fontId="47" fillId="19" borderId="0" applyNumberFormat="0" applyBorder="0" applyAlignment="0" applyProtection="0">
      <alignment vertical="center"/>
    </xf>
    <xf numFmtId="0" fontId="48" fillId="20" borderId="0" applyNumberFormat="0" applyBorder="0" applyAlignment="0" applyProtection="0">
      <alignment vertical="center"/>
    </xf>
    <xf numFmtId="0" fontId="33" fillId="21" borderId="0" applyNumberFormat="0" applyBorder="0" applyAlignment="0" applyProtection="0">
      <alignment vertical="center"/>
    </xf>
    <xf numFmtId="0" fontId="4" fillId="0" borderId="0"/>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176" fontId="4" fillId="0" borderId="0" applyFont="0" applyFill="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28" fillId="0" borderId="0">
      <alignment vertical="center"/>
    </xf>
    <xf numFmtId="0" fontId="33" fillId="31" borderId="0" applyNumberFormat="0" applyBorder="0" applyAlignment="0" applyProtection="0">
      <alignment vertical="center"/>
    </xf>
    <xf numFmtId="0" fontId="28" fillId="0" borderId="0">
      <alignment vertical="center"/>
    </xf>
    <xf numFmtId="0" fontId="31" fillId="32" borderId="0" applyNumberFormat="0" applyBorder="0" applyAlignment="0" applyProtection="0">
      <alignment vertical="center"/>
    </xf>
    <xf numFmtId="0" fontId="33" fillId="33" borderId="0" applyNumberFormat="0" applyBorder="0" applyAlignment="0" applyProtection="0">
      <alignment vertical="center"/>
    </xf>
    <xf numFmtId="0" fontId="4" fillId="0" borderId="0">
      <alignment vertical="center"/>
    </xf>
    <xf numFmtId="0" fontId="33" fillId="34" borderId="0" applyNumberFormat="0" applyBorder="0" applyAlignment="0" applyProtection="0">
      <alignment vertical="center"/>
    </xf>
    <xf numFmtId="0" fontId="4" fillId="0" borderId="0"/>
    <xf numFmtId="0" fontId="4" fillId="0" borderId="0">
      <alignment vertical="center"/>
    </xf>
    <xf numFmtId="0" fontId="31" fillId="35" borderId="0" applyNumberFormat="0" applyBorder="0" applyAlignment="0" applyProtection="0">
      <alignment vertical="center"/>
    </xf>
    <xf numFmtId="0" fontId="4" fillId="0" borderId="0">
      <alignment vertical="center"/>
    </xf>
    <xf numFmtId="0" fontId="33" fillId="36" borderId="0" applyNumberFormat="0" applyBorder="0" applyAlignment="0" applyProtection="0">
      <alignment vertical="center"/>
    </xf>
    <xf numFmtId="0" fontId="4" fillId="0" borderId="0"/>
    <xf numFmtId="0" fontId="4" fillId="0" borderId="0">
      <alignment vertical="center"/>
    </xf>
    <xf numFmtId="0" fontId="4" fillId="0" borderId="0">
      <alignment vertical="center"/>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7" fillId="0" borderId="0"/>
  </cellStyleXfs>
  <cellXfs count="357">
    <xf numFmtId="0" fontId="0" fillId="0" borderId="0" xfId="0">
      <alignment vertical="center"/>
    </xf>
    <xf numFmtId="0" fontId="1" fillId="0" borderId="0" xfId="0" applyFont="1" applyFill="1" applyAlignment="1"/>
    <xf numFmtId="0" fontId="0" fillId="0" borderId="0" xfId="0" applyFill="1" applyAlignment="1"/>
    <xf numFmtId="0" fontId="2" fillId="0" borderId="0" xfId="0" applyNumberFormat="1" applyFont="1" applyFill="1" applyAlignment="1" applyProtection="1">
      <alignment horizontal="centerContinuous" vertical="center"/>
    </xf>
    <xf numFmtId="0" fontId="3" fillId="0" borderId="0" xfId="0" applyFont="1" applyFill="1" applyAlignment="1">
      <alignment vertical="center"/>
    </xf>
    <xf numFmtId="0" fontId="3" fillId="0" borderId="0" xfId="0" applyNumberFormat="1" applyFont="1" applyFill="1" applyAlignment="1" applyProtection="1">
      <alignment horizontal="centerContinuous" vertical="center"/>
    </xf>
    <xf numFmtId="180" fontId="4" fillId="0" borderId="0" xfId="0" applyNumberFormat="1" applyFont="1" applyFill="1" applyAlignment="1" applyProtection="1">
      <alignment horizontal="centerContinuous" vertical="center"/>
    </xf>
    <xf numFmtId="180" fontId="4" fillId="0" borderId="1" xfId="0" applyNumberFormat="1" applyFont="1" applyFill="1" applyBorder="1" applyAlignment="1" applyProtection="1">
      <alignment vertical="center"/>
    </xf>
    <xf numFmtId="0" fontId="5" fillId="0" borderId="2" xfId="0" applyNumberFormat="1" applyFont="1" applyFill="1" applyBorder="1" applyAlignment="1" applyProtection="1">
      <alignment horizontal="center" vertical="center"/>
    </xf>
    <xf numFmtId="0" fontId="5" fillId="0" borderId="3" xfId="0" applyNumberFormat="1" applyFont="1" applyFill="1" applyBorder="1" applyAlignment="1" applyProtection="1">
      <alignment horizontal="center" vertical="center"/>
    </xf>
    <xf numFmtId="0" fontId="5" fillId="0" borderId="4" xfId="0" applyNumberFormat="1" applyFont="1" applyFill="1" applyBorder="1" applyAlignment="1" applyProtection="1">
      <alignment horizontal="center" vertical="center"/>
    </xf>
    <xf numFmtId="0" fontId="5" fillId="0" borderId="5" xfId="0" applyNumberFormat="1" applyFont="1" applyFill="1" applyBorder="1" applyAlignment="1" applyProtection="1">
      <alignment horizontal="center" vertical="center"/>
    </xf>
    <xf numFmtId="0" fontId="5" fillId="0" borderId="2" xfId="0" applyNumberFormat="1" applyFont="1" applyFill="1" applyBorder="1" applyAlignment="1" applyProtection="1">
      <alignment horizontal="center" vertical="center" wrapText="1"/>
    </xf>
    <xf numFmtId="0" fontId="5" fillId="0" borderId="6" xfId="0" applyFont="1" applyFill="1" applyBorder="1" applyAlignment="1">
      <alignment horizontal="centerContinuous" vertical="center"/>
    </xf>
    <xf numFmtId="0" fontId="5" fillId="0" borderId="7" xfId="0" applyNumberFormat="1" applyFont="1" applyFill="1" applyBorder="1" applyAlignment="1" applyProtection="1">
      <alignment horizontal="center" vertical="center"/>
    </xf>
    <xf numFmtId="0" fontId="5" fillId="0" borderId="6" xfId="0" applyNumberFormat="1" applyFont="1" applyFill="1" applyBorder="1" applyAlignment="1" applyProtection="1">
      <alignment horizontal="center" vertical="center"/>
    </xf>
    <xf numFmtId="0" fontId="5" fillId="0" borderId="8" xfId="0" applyNumberFormat="1" applyFont="1" applyFill="1" applyBorder="1" applyAlignment="1" applyProtection="1">
      <alignment horizontal="center" vertical="center"/>
    </xf>
    <xf numFmtId="0" fontId="5" fillId="0" borderId="9" xfId="0" applyNumberFormat="1" applyFont="1" applyFill="1" applyBorder="1" applyAlignment="1" applyProtection="1">
      <alignment horizontal="center" vertical="center"/>
    </xf>
    <xf numFmtId="0" fontId="5" fillId="0" borderId="7" xfId="0" applyNumberFormat="1" applyFont="1" applyFill="1" applyBorder="1" applyAlignment="1" applyProtection="1">
      <alignment horizontal="center" vertical="center" wrapText="1"/>
    </xf>
    <xf numFmtId="49" fontId="0" fillId="0" borderId="2" xfId="0" applyNumberFormat="1" applyFont="1" applyFill="1" applyBorder="1" applyAlignment="1" applyProtection="1">
      <alignment horizontal="left" vertical="center" wrapText="1"/>
    </xf>
    <xf numFmtId="181" fontId="6" fillId="0" borderId="2" xfId="0" applyNumberFormat="1" applyFont="1" applyFill="1" applyBorder="1" applyAlignment="1" applyProtection="1">
      <alignment horizontal="left" vertical="center" wrapText="1"/>
    </xf>
    <xf numFmtId="49" fontId="6" fillId="0" borderId="2" xfId="0" applyNumberFormat="1" applyFont="1" applyFill="1" applyBorder="1" applyAlignment="1" applyProtection="1">
      <alignment horizontal="left" vertical="center" wrapText="1"/>
    </xf>
    <xf numFmtId="4" fontId="6" fillId="0" borderId="2" xfId="0" applyNumberFormat="1" applyFont="1" applyFill="1" applyBorder="1" applyAlignment="1" applyProtection="1">
      <alignment vertical="center" wrapText="1"/>
    </xf>
    <xf numFmtId="49" fontId="1" fillId="0" borderId="2" xfId="0" applyNumberFormat="1" applyFont="1" applyFill="1" applyBorder="1" applyAlignment="1" applyProtection="1">
      <alignment horizontal="left" vertical="center" wrapText="1"/>
    </xf>
    <xf numFmtId="181" fontId="7" fillId="0" borderId="2" xfId="0" applyNumberFormat="1" applyFont="1" applyFill="1" applyBorder="1" applyAlignment="1" applyProtection="1">
      <alignment horizontal="left" vertical="center" wrapText="1"/>
    </xf>
    <xf numFmtId="49" fontId="7" fillId="0" borderId="2" xfId="0" applyNumberFormat="1" applyFont="1" applyFill="1" applyBorder="1" applyAlignment="1" applyProtection="1">
      <alignment horizontal="left" vertical="center" wrapText="1"/>
    </xf>
    <xf numFmtId="4" fontId="7" fillId="0" borderId="2" xfId="0" applyNumberFormat="1" applyFont="1" applyFill="1" applyBorder="1" applyAlignment="1" applyProtection="1">
      <alignment vertical="center" wrapText="1"/>
    </xf>
    <xf numFmtId="0" fontId="8" fillId="0" borderId="0" xfId="0" applyNumberFormat="1" applyFont="1" applyFill="1" applyAlignment="1" applyProtection="1">
      <alignment horizontal="centerContinuous" vertical="center"/>
    </xf>
    <xf numFmtId="0" fontId="0" fillId="0" borderId="0" xfId="0" applyFont="1" applyFill="1" applyAlignment="1">
      <alignment vertical="center"/>
    </xf>
    <xf numFmtId="0" fontId="5" fillId="0" borderId="7" xfId="0" applyFont="1" applyFill="1" applyBorder="1" applyAlignment="1">
      <alignment horizontal="centerContinuous" vertical="center"/>
    </xf>
    <xf numFmtId="0" fontId="5" fillId="0" borderId="10" xfId="0" applyNumberFormat="1" applyFont="1" applyFill="1" applyBorder="1" applyAlignment="1" applyProtection="1">
      <alignment horizontal="center" vertical="center"/>
    </xf>
    <xf numFmtId="0" fontId="9" fillId="0" borderId="0" xfId="0" applyFont="1" applyFill="1" applyAlignment="1">
      <alignment horizontal="right"/>
    </xf>
    <xf numFmtId="0" fontId="5" fillId="0" borderId="10" xfId="0" applyFont="1" applyFill="1" applyBorder="1" applyAlignment="1">
      <alignment horizontal="centerContinuous" vertical="center"/>
    </xf>
    <xf numFmtId="0" fontId="0" fillId="0" borderId="0" xfId="0" applyFill="1">
      <alignment vertical="center"/>
    </xf>
    <xf numFmtId="0" fontId="2" fillId="0" borderId="0" xfId="0" applyNumberFormat="1" applyFont="1" applyFill="1" applyAlignment="1" applyProtection="1">
      <alignment horizontal="center" vertical="center"/>
    </xf>
    <xf numFmtId="0" fontId="10" fillId="0" borderId="2" xfId="0" applyNumberFormat="1" applyFont="1" applyFill="1" applyBorder="1" applyAlignment="1" applyProtection="1">
      <alignment horizontal="center" vertical="center"/>
    </xf>
    <xf numFmtId="0" fontId="10" fillId="0" borderId="3"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xf>
    <xf numFmtId="0" fontId="10" fillId="0" borderId="4" xfId="0" applyNumberFormat="1" applyFont="1" applyFill="1" applyBorder="1" applyAlignment="1" applyProtection="1">
      <alignment horizontal="center" vertical="center"/>
    </xf>
    <xf numFmtId="0" fontId="10" fillId="0" borderId="5" xfId="0" applyNumberFormat="1" applyFont="1" applyFill="1" applyBorder="1" applyAlignment="1" applyProtection="1">
      <alignment horizontal="center" vertical="center"/>
    </xf>
    <xf numFmtId="0" fontId="10" fillId="0" borderId="2" xfId="0" applyNumberFormat="1" applyFont="1" applyFill="1" applyBorder="1" applyAlignment="1" applyProtection="1">
      <alignment horizontal="center" vertical="center" wrapText="1"/>
    </xf>
    <xf numFmtId="0" fontId="10" fillId="0" borderId="6" xfId="0" applyNumberFormat="1" applyFont="1" applyFill="1" applyBorder="1" applyAlignment="1" applyProtection="1">
      <alignment horizontal="center" vertical="center"/>
    </xf>
    <xf numFmtId="0" fontId="10" fillId="0" borderId="11" xfId="0" applyNumberFormat="1" applyFont="1" applyFill="1" applyBorder="1" applyAlignment="1" applyProtection="1">
      <alignment horizontal="center" vertical="center"/>
    </xf>
    <xf numFmtId="0" fontId="10" fillId="0" borderId="9" xfId="0" applyNumberFormat="1" applyFont="1" applyFill="1" applyBorder="1" applyAlignment="1" applyProtection="1">
      <alignment horizontal="center" vertical="center"/>
    </xf>
    <xf numFmtId="0" fontId="10" fillId="0" borderId="7" xfId="0" applyNumberFormat="1" applyFont="1" applyFill="1" applyBorder="1" applyAlignment="1" applyProtection="1">
      <alignment horizontal="center" vertical="center" wrapText="1"/>
    </xf>
    <xf numFmtId="181" fontId="0" fillId="0" borderId="5" xfId="0" applyNumberFormat="1" applyFont="1" applyFill="1" applyBorder="1" applyAlignment="1" applyProtection="1">
      <alignment horizontal="left" vertical="center" wrapText="1"/>
    </xf>
    <xf numFmtId="49" fontId="0" fillId="0" borderId="12" xfId="0" applyNumberFormat="1" applyFont="1" applyFill="1" applyBorder="1" applyAlignment="1" applyProtection="1">
      <alignment horizontal="left" vertical="center" wrapText="1"/>
    </xf>
    <xf numFmtId="176" fontId="0" fillId="0" borderId="2" xfId="0" applyNumberFormat="1" applyFont="1" applyFill="1" applyBorder="1" applyAlignment="1" applyProtection="1">
      <alignment horizontal="left" vertical="center" wrapText="1"/>
    </xf>
    <xf numFmtId="49" fontId="0" fillId="0" borderId="5" xfId="0" applyNumberFormat="1" applyFont="1" applyFill="1" applyBorder="1" applyAlignment="1" applyProtection="1">
      <alignment horizontal="left" vertical="center" wrapText="1"/>
    </xf>
    <xf numFmtId="4" fontId="0" fillId="0" borderId="12" xfId="0" applyNumberFormat="1" applyFont="1" applyFill="1" applyBorder="1" applyAlignment="1" applyProtection="1">
      <alignment vertical="center" wrapText="1"/>
    </xf>
    <xf numFmtId="0" fontId="0" fillId="0" borderId="0" xfId="0" applyNumberFormat="1" applyFont="1" applyFill="1" applyAlignment="1" applyProtection="1">
      <alignment vertical="center"/>
    </xf>
    <xf numFmtId="0" fontId="3" fillId="0" borderId="1" xfId="0" applyNumberFormat="1" applyFont="1" applyFill="1" applyBorder="1" applyAlignment="1" applyProtection="1">
      <alignment vertical="center"/>
    </xf>
    <xf numFmtId="0" fontId="10" fillId="0" borderId="6" xfId="0" applyFont="1" applyFill="1" applyBorder="1" applyAlignment="1">
      <alignment horizontal="centerContinuous" vertical="center"/>
    </xf>
    <xf numFmtId="0" fontId="10" fillId="0" borderId="7" xfId="0" applyFont="1" applyFill="1" applyBorder="1" applyAlignment="1">
      <alignment horizontal="centerContinuous" vertical="center"/>
    </xf>
    <xf numFmtId="0" fontId="10" fillId="0" borderId="10" xfId="0" applyNumberFormat="1" applyFont="1" applyFill="1" applyBorder="1" applyAlignment="1" applyProtection="1">
      <alignment horizontal="center" vertical="center"/>
    </xf>
    <xf numFmtId="4" fontId="0" fillId="0" borderId="2" xfId="0" applyNumberFormat="1" applyFont="1" applyFill="1" applyBorder="1" applyAlignment="1" applyProtection="1">
      <alignment vertical="center" wrapText="1"/>
    </xf>
    <xf numFmtId="4" fontId="0" fillId="0" borderId="5" xfId="0" applyNumberFormat="1" applyFont="1" applyFill="1" applyBorder="1" applyAlignment="1" applyProtection="1">
      <alignment vertical="center" wrapText="1"/>
    </xf>
    <xf numFmtId="4" fontId="0" fillId="0" borderId="3" xfId="0" applyNumberFormat="1" applyFont="1" applyFill="1" applyBorder="1" applyAlignment="1" applyProtection="1">
      <alignment vertical="center" wrapText="1"/>
    </xf>
    <xf numFmtId="0" fontId="10" fillId="0" borderId="10" xfId="0" applyFont="1" applyFill="1" applyBorder="1" applyAlignment="1">
      <alignment horizontal="centerContinuous" vertical="center"/>
    </xf>
    <xf numFmtId="0" fontId="11" fillId="0" borderId="0" xfId="0" applyFont="1">
      <alignment vertical="center"/>
    </xf>
    <xf numFmtId="182" fontId="0" fillId="0" borderId="0" xfId="0" applyNumberFormat="1">
      <alignment vertical="center"/>
    </xf>
    <xf numFmtId="182" fontId="2" fillId="0" borderId="0" xfId="0" applyNumberFormat="1" applyFont="1" applyFill="1" applyAlignment="1" applyProtection="1">
      <alignment horizontal="centerContinuous" vertical="center"/>
    </xf>
    <xf numFmtId="0" fontId="3" fillId="0" borderId="0" xfId="0" applyFont="1" applyAlignment="1">
      <alignment vertical="center"/>
    </xf>
    <xf numFmtId="182" fontId="3" fillId="0" borderId="0" xfId="0" applyNumberFormat="1" applyFont="1" applyFill="1" applyAlignment="1" applyProtection="1">
      <alignment horizontal="centerContinuous" vertical="center"/>
    </xf>
    <xf numFmtId="182" fontId="5" fillId="0" borderId="2" xfId="0" applyNumberFormat="1" applyFont="1" applyFill="1" applyBorder="1" applyAlignment="1" applyProtection="1">
      <alignment horizontal="center" vertical="center" wrapText="1"/>
    </xf>
    <xf numFmtId="0" fontId="5" fillId="0" borderId="11" xfId="0" applyNumberFormat="1" applyFont="1" applyFill="1" applyBorder="1" applyAlignment="1" applyProtection="1">
      <alignment horizontal="center" vertical="center"/>
    </xf>
    <xf numFmtId="182" fontId="5" fillId="0" borderId="7" xfId="0" applyNumberFormat="1" applyFont="1" applyFill="1" applyBorder="1" applyAlignment="1" applyProtection="1">
      <alignment horizontal="center" vertical="center" wrapText="1"/>
    </xf>
    <xf numFmtId="182" fontId="0" fillId="0" borderId="12" xfId="0" applyNumberFormat="1" applyFont="1" applyFill="1" applyBorder="1" applyAlignment="1" applyProtection="1">
      <alignment vertical="center" wrapText="1"/>
    </xf>
    <xf numFmtId="49" fontId="9" fillId="0" borderId="5" xfId="0" applyNumberFormat="1" applyFont="1" applyFill="1" applyBorder="1" applyAlignment="1" applyProtection="1">
      <alignment horizontal="left" vertical="center" wrapText="1"/>
    </xf>
    <xf numFmtId="49" fontId="12" fillId="0" borderId="2" xfId="0" applyNumberFormat="1" applyFont="1" applyFill="1" applyBorder="1" applyAlignment="1" applyProtection="1">
      <alignment horizontal="left" vertical="center" wrapText="1"/>
    </xf>
    <xf numFmtId="182" fontId="0" fillId="0" borderId="0" xfId="0" applyNumberFormat="1" applyFont="1" applyFill="1" applyAlignment="1" applyProtection="1">
      <alignment vertical="center"/>
    </xf>
    <xf numFmtId="182" fontId="3" fillId="0" borderId="1" xfId="0" applyNumberFormat="1" applyFont="1" applyFill="1" applyBorder="1" applyAlignment="1" applyProtection="1">
      <alignment vertical="center"/>
    </xf>
    <xf numFmtId="182" fontId="0" fillId="0" borderId="0" xfId="0" applyNumberFormat="1" applyFont="1" applyFill="1" applyAlignment="1">
      <alignment vertical="center"/>
    </xf>
    <xf numFmtId="182" fontId="3" fillId="0" borderId="0" xfId="0" applyNumberFormat="1" applyFont="1" applyAlignment="1">
      <alignment vertical="center"/>
    </xf>
    <xf numFmtId="182" fontId="5" fillId="0" borderId="6" xfId="0" applyNumberFormat="1" applyFont="1" applyBorder="1" applyAlignment="1">
      <alignment horizontal="centerContinuous" vertical="center"/>
    </xf>
    <xf numFmtId="182" fontId="5" fillId="0" borderId="7" xfId="0" applyNumberFormat="1" applyFont="1" applyBorder="1" applyAlignment="1">
      <alignment horizontal="centerContinuous" vertical="center"/>
    </xf>
    <xf numFmtId="182" fontId="5" fillId="0" borderId="7" xfId="0" applyNumberFormat="1" applyFont="1" applyFill="1" applyBorder="1" applyAlignment="1">
      <alignment horizontal="centerContinuous" vertical="center"/>
    </xf>
    <xf numFmtId="182" fontId="5" fillId="0" borderId="6" xfId="0" applyNumberFormat="1" applyFont="1" applyFill="1" applyBorder="1" applyAlignment="1" applyProtection="1">
      <alignment horizontal="center" vertical="center"/>
    </xf>
    <xf numFmtId="182" fontId="5" fillId="0" borderId="7" xfId="0" applyNumberFormat="1" applyFont="1" applyFill="1" applyBorder="1" applyAlignment="1" applyProtection="1">
      <alignment horizontal="center" vertical="center"/>
    </xf>
    <xf numFmtId="182" fontId="5" fillId="0" borderId="10" xfId="0" applyNumberFormat="1" applyFont="1" applyFill="1" applyBorder="1" applyAlignment="1" applyProtection="1">
      <alignment horizontal="center" vertical="center"/>
    </xf>
    <xf numFmtId="182" fontId="0" fillId="0" borderId="2" xfId="0" applyNumberFormat="1" applyFont="1" applyFill="1" applyBorder="1" applyAlignment="1" applyProtection="1">
      <alignment vertical="center" wrapText="1"/>
    </xf>
    <xf numFmtId="182" fontId="0" fillId="0" borderId="5" xfId="0" applyNumberFormat="1" applyFont="1" applyFill="1" applyBorder="1" applyAlignment="1" applyProtection="1">
      <alignment vertical="center" wrapText="1"/>
    </xf>
    <xf numFmtId="182" fontId="0" fillId="0" borderId="3" xfId="0" applyNumberFormat="1" applyFont="1" applyFill="1" applyBorder="1" applyAlignment="1" applyProtection="1">
      <alignment vertical="center" wrapText="1"/>
    </xf>
    <xf numFmtId="182" fontId="5" fillId="0" borderId="10" xfId="0" applyNumberFormat="1" applyFont="1" applyBorder="1" applyAlignment="1">
      <alignment horizontal="centerContinuous" vertical="center"/>
    </xf>
    <xf numFmtId="182" fontId="5" fillId="0" borderId="2" xfId="0" applyNumberFormat="1" applyFont="1" applyFill="1" applyBorder="1" applyAlignment="1" applyProtection="1">
      <alignment horizontal="center" vertical="center"/>
    </xf>
    <xf numFmtId="0" fontId="9" fillId="0" borderId="0" xfId="0" applyFont="1" applyAlignment="1">
      <alignment horizontal="right"/>
    </xf>
    <xf numFmtId="0" fontId="5" fillId="0" borderId="13" xfId="0" applyNumberFormat="1" applyFont="1" applyFill="1" applyBorder="1" applyAlignment="1" applyProtection="1">
      <alignment horizontal="center" vertical="center"/>
    </xf>
    <xf numFmtId="181" fontId="0" fillId="0" borderId="2" xfId="0" applyNumberFormat="1" applyFont="1" applyFill="1" applyBorder="1" applyAlignment="1" applyProtection="1">
      <alignment horizontal="left" vertical="center" wrapText="1"/>
    </xf>
    <xf numFmtId="0" fontId="5" fillId="0" borderId="2" xfId="0" applyFont="1" applyFill="1" applyBorder="1" applyAlignment="1">
      <alignment horizontal="center" vertical="center"/>
    </xf>
    <xf numFmtId="0" fontId="9" fillId="0" borderId="1" xfId="0" applyFont="1" applyFill="1" applyBorder="1" applyAlignment="1">
      <alignment horizontal="center" vertical="center"/>
    </xf>
    <xf numFmtId="0" fontId="0" fillId="0" borderId="1" xfId="0" applyFill="1" applyBorder="1" applyAlignment="1">
      <alignment horizontal="center" vertical="center"/>
    </xf>
    <xf numFmtId="0" fontId="11" fillId="0" borderId="0" xfId="0" applyFont="1" applyFill="1" applyAlignment="1"/>
    <xf numFmtId="0" fontId="10" fillId="0" borderId="2" xfId="0" applyFont="1" applyFill="1" applyBorder="1" applyAlignment="1">
      <alignment horizontal="centerContinuous" vertical="center"/>
    </xf>
    <xf numFmtId="0" fontId="9" fillId="0" borderId="1" xfId="0" applyFont="1" applyFill="1" applyBorder="1" applyAlignment="1">
      <alignment horizontal="center"/>
    </xf>
    <xf numFmtId="0" fontId="0" fillId="0" borderId="1" xfId="0" applyFill="1" applyBorder="1" applyAlignment="1">
      <alignment horizontal="center"/>
    </xf>
    <xf numFmtId="4" fontId="0" fillId="0" borderId="13" xfId="0" applyNumberFormat="1" applyFont="1" applyFill="1" applyBorder="1" applyAlignment="1" applyProtection="1">
      <alignment vertical="center" wrapText="1"/>
    </xf>
    <xf numFmtId="0" fontId="11" fillId="0" borderId="0" xfId="0" applyFont="1" applyFill="1">
      <alignment vertical="center"/>
    </xf>
    <xf numFmtId="183" fontId="0" fillId="0" borderId="0" xfId="0" applyNumberFormat="1" applyFill="1" applyAlignment="1">
      <alignment horizontal="center" vertical="center"/>
    </xf>
    <xf numFmtId="183" fontId="3" fillId="0" borderId="1" xfId="0" applyNumberFormat="1" applyFont="1" applyFill="1" applyBorder="1" applyAlignment="1" applyProtection="1">
      <alignment horizontal="center" vertical="center"/>
    </xf>
    <xf numFmtId="183" fontId="3" fillId="0" borderId="0" xfId="0" applyNumberFormat="1" applyFont="1" applyFill="1" applyAlignment="1">
      <alignment horizontal="center" vertical="center"/>
    </xf>
    <xf numFmtId="183" fontId="0" fillId="0" borderId="0" xfId="0" applyNumberFormat="1" applyFont="1" applyFill="1" applyAlignment="1">
      <alignment horizontal="center" vertical="center"/>
    </xf>
    <xf numFmtId="183" fontId="5" fillId="0" borderId="12" xfId="0" applyNumberFormat="1" applyFont="1" applyFill="1" applyBorder="1" applyAlignment="1">
      <alignment horizontal="center" vertical="center"/>
    </xf>
    <xf numFmtId="183" fontId="5" fillId="0" borderId="5" xfId="0" applyNumberFormat="1" applyFont="1" applyFill="1" applyBorder="1" applyAlignment="1">
      <alignment horizontal="center" vertical="center"/>
    </xf>
    <xf numFmtId="183" fontId="5" fillId="0" borderId="6" xfId="0" applyNumberFormat="1" applyFont="1" applyFill="1" applyBorder="1" applyAlignment="1" applyProtection="1">
      <alignment horizontal="center" vertical="center"/>
    </xf>
    <xf numFmtId="183" fontId="5" fillId="0" borderId="7" xfId="0" applyNumberFormat="1" applyFont="1" applyFill="1" applyBorder="1" applyAlignment="1" applyProtection="1">
      <alignment horizontal="center" vertical="center"/>
    </xf>
    <xf numFmtId="183" fontId="5" fillId="0" borderId="10" xfId="0" applyNumberFormat="1" applyFont="1" applyFill="1" applyBorder="1" applyAlignment="1" applyProtection="1">
      <alignment horizontal="center" vertical="center"/>
    </xf>
    <xf numFmtId="183" fontId="0" fillId="0" borderId="2" xfId="0" applyNumberFormat="1" applyFont="1" applyFill="1" applyBorder="1" applyAlignment="1" applyProtection="1">
      <alignment horizontal="center" vertical="center" wrapText="1"/>
    </xf>
    <xf numFmtId="183" fontId="13" fillId="0" borderId="12" xfId="0" applyNumberFormat="1" applyFont="1" applyFill="1" applyBorder="1" applyAlignment="1" applyProtection="1">
      <alignment horizontal="center" vertical="center" wrapText="1"/>
    </xf>
    <xf numFmtId="183" fontId="13" fillId="0" borderId="2" xfId="0" applyNumberFormat="1" applyFont="1" applyFill="1" applyBorder="1" applyAlignment="1" applyProtection="1">
      <alignment horizontal="center" vertical="center" wrapText="1"/>
    </xf>
    <xf numFmtId="183" fontId="0" fillId="0" borderId="12" xfId="0" applyNumberFormat="1" applyFont="1" applyFill="1" applyBorder="1" applyAlignment="1" applyProtection="1">
      <alignment horizontal="center" vertical="center" wrapText="1"/>
    </xf>
    <xf numFmtId="183" fontId="0" fillId="0" borderId="5" xfId="0" applyNumberFormat="1" applyFont="1" applyFill="1" applyBorder="1" applyAlignment="1" applyProtection="1">
      <alignment horizontal="center" vertical="center" wrapText="1"/>
    </xf>
    <xf numFmtId="183" fontId="0" fillId="0" borderId="3" xfId="0" applyNumberFormat="1" applyFont="1" applyFill="1" applyBorder="1" applyAlignment="1" applyProtection="1">
      <alignment horizontal="center" vertical="center" wrapText="1"/>
    </xf>
    <xf numFmtId="183" fontId="9" fillId="0" borderId="1" xfId="0" applyNumberFormat="1" applyFont="1" applyFill="1" applyBorder="1" applyAlignment="1">
      <alignment horizontal="center" vertical="center"/>
    </xf>
    <xf numFmtId="183" fontId="0" fillId="0" borderId="1" xfId="0" applyNumberFormat="1" applyFill="1" applyBorder="1" applyAlignment="1">
      <alignment horizontal="center" vertical="center"/>
    </xf>
    <xf numFmtId="183" fontId="5" fillId="0" borderId="3" xfId="0" applyNumberFormat="1" applyFont="1" applyFill="1" applyBorder="1" applyAlignment="1">
      <alignment horizontal="center" vertical="center"/>
    </xf>
    <xf numFmtId="183" fontId="5" fillId="0" borderId="2" xfId="0" applyNumberFormat="1" applyFont="1" applyFill="1" applyBorder="1" applyAlignment="1" applyProtection="1">
      <alignment horizontal="center" vertical="center"/>
    </xf>
    <xf numFmtId="0" fontId="0" fillId="0" borderId="2" xfId="0" applyFill="1" applyBorder="1">
      <alignment vertical="center"/>
    </xf>
    <xf numFmtId="0" fontId="14" fillId="0" borderId="1" xfId="0" applyFont="1" applyFill="1" applyBorder="1" applyAlignment="1">
      <alignment horizontal="center" vertical="center"/>
    </xf>
    <xf numFmtId="184" fontId="0" fillId="0" borderId="0" xfId="0" applyNumberFormat="1" applyFill="1" applyAlignment="1">
      <alignment horizontal="center"/>
    </xf>
    <xf numFmtId="0" fontId="0" fillId="0" borderId="0" xfId="0" applyFill="1" applyAlignment="1">
      <alignment horizontal="center"/>
    </xf>
    <xf numFmtId="184" fontId="2" fillId="0" borderId="0" xfId="0" applyNumberFormat="1" applyFont="1" applyFill="1" applyAlignment="1" applyProtection="1">
      <alignment horizontal="center" vertical="center"/>
    </xf>
    <xf numFmtId="184" fontId="5" fillId="0" borderId="9" xfId="0" applyNumberFormat="1" applyFont="1" applyFill="1" applyBorder="1" applyAlignment="1" applyProtection="1">
      <alignment horizontal="center" vertical="center"/>
    </xf>
    <xf numFmtId="184" fontId="12" fillId="0" borderId="2" xfId="0" applyNumberFormat="1" applyFont="1" applyFill="1" applyBorder="1" applyAlignment="1" applyProtection="1">
      <alignment horizontal="center" vertical="center" wrapText="1"/>
    </xf>
    <xf numFmtId="4" fontId="0" fillId="0" borderId="2" xfId="0" applyNumberFormat="1" applyFont="1" applyFill="1" applyBorder="1" applyAlignment="1" applyProtection="1">
      <alignment horizontal="center" vertical="center" wrapText="1"/>
    </xf>
    <xf numFmtId="184" fontId="0" fillId="0" borderId="2" xfId="0" applyNumberFormat="1" applyFont="1" applyFill="1" applyBorder="1" applyAlignment="1" applyProtection="1">
      <alignment horizontal="center" vertical="center" wrapText="1"/>
    </xf>
    <xf numFmtId="49" fontId="9" fillId="0" borderId="2"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xf>
    <xf numFmtId="0" fontId="4" fillId="0" borderId="0" xfId="0" applyNumberFormat="1" applyFont="1" applyFill="1" applyAlignment="1" applyProtection="1">
      <alignment horizontal="center" vertical="center"/>
    </xf>
    <xf numFmtId="181" fontId="9" fillId="0" borderId="5"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center" vertical="center"/>
    </xf>
    <xf numFmtId="0" fontId="12" fillId="0" borderId="0" xfId="0" applyFont="1" applyFill="1" applyAlignment="1">
      <alignment horizontal="center" vertical="center"/>
    </xf>
    <xf numFmtId="180" fontId="4" fillId="0" borderId="0" xfId="0" applyNumberFormat="1" applyFont="1" applyFill="1" applyAlignment="1">
      <alignment horizontal="center" vertical="center"/>
    </xf>
    <xf numFmtId="0" fontId="5" fillId="0" borderId="12" xfId="0" applyFont="1" applyFill="1" applyBorder="1" applyAlignment="1">
      <alignment horizontal="center" vertical="center"/>
    </xf>
    <xf numFmtId="0" fontId="5" fillId="0" borderId="5" xfId="0" applyFont="1" applyFill="1" applyBorder="1" applyAlignment="1">
      <alignment horizontal="center" vertical="center"/>
    </xf>
    <xf numFmtId="4" fontId="13" fillId="0" borderId="2" xfId="0" applyNumberFormat="1" applyFont="1" applyFill="1" applyBorder="1" applyAlignment="1" applyProtection="1">
      <alignment vertical="center" wrapText="1"/>
    </xf>
    <xf numFmtId="0" fontId="15" fillId="0" borderId="1" xfId="0" applyFont="1" applyFill="1" applyBorder="1" applyAlignment="1">
      <alignment horizontal="center" vertical="center"/>
    </xf>
    <xf numFmtId="0" fontId="12" fillId="0" borderId="1" xfId="0" applyFont="1" applyFill="1" applyBorder="1" applyAlignment="1">
      <alignment horizontal="center" vertical="center"/>
    </xf>
    <xf numFmtId="0" fontId="5" fillId="0" borderId="3" xfId="0" applyFont="1" applyFill="1" applyBorder="1" applyAlignment="1">
      <alignment horizontal="center" vertical="center"/>
    </xf>
    <xf numFmtId="179" fontId="16" fillId="0" borderId="0" xfId="4" applyNumberFormat="1" applyFont="1" applyFill="1" applyAlignment="1" applyProtection="1">
      <alignment horizontal="center"/>
      <protection locked="0"/>
    </xf>
    <xf numFmtId="179" fontId="17" fillId="0" borderId="0" xfId="4" applyNumberFormat="1" applyFont="1" applyFill="1" applyProtection="1">
      <protection locked="0"/>
    </xf>
    <xf numFmtId="179" fontId="17" fillId="2" borderId="0" xfId="4" applyNumberFormat="1" applyFont="1" applyFill="1" applyProtection="1">
      <protection locked="0"/>
    </xf>
    <xf numFmtId="179" fontId="17" fillId="3" borderId="0" xfId="4" applyNumberFormat="1" applyFont="1" applyFill="1" applyProtection="1">
      <protection locked="0"/>
    </xf>
    <xf numFmtId="0" fontId="17" fillId="0" borderId="0" xfId="4" applyFont="1" applyFill="1" applyProtection="1">
      <protection locked="0"/>
    </xf>
    <xf numFmtId="0" fontId="18" fillId="0" borderId="0" xfId="65" applyFont="1" applyFill="1" applyAlignment="1">
      <alignment wrapText="1"/>
    </xf>
    <xf numFmtId="0" fontId="17" fillId="0" borderId="0" xfId="65" applyFont="1" applyFill="1" applyAlignment="1">
      <alignment wrapText="1"/>
    </xf>
    <xf numFmtId="0" fontId="17" fillId="0" borderId="0" xfId="4" applyFont="1" applyFill="1" applyAlignment="1" applyProtection="1">
      <alignment horizontal="left"/>
      <protection locked="0"/>
    </xf>
    <xf numFmtId="0" fontId="18" fillId="0" borderId="0" xfId="4" applyFont="1" applyFill="1" applyAlignment="1" applyProtection="1">
      <alignment horizontal="left"/>
      <protection locked="0"/>
    </xf>
    <xf numFmtId="0" fontId="17" fillId="3" borderId="0" xfId="4" applyFont="1" applyFill="1" applyAlignment="1" applyProtection="1">
      <alignment horizontal="left"/>
      <protection locked="0"/>
    </xf>
    <xf numFmtId="179" fontId="17" fillId="0" borderId="0" xfId="4" applyNumberFormat="1" applyFont="1" applyFill="1" applyAlignment="1" applyProtection="1">
      <alignment horizontal="left"/>
      <protection locked="0"/>
    </xf>
    <xf numFmtId="0" fontId="17" fillId="4" borderId="0" xfId="4" applyFont="1" applyFill="1" applyAlignment="1" applyProtection="1">
      <alignment horizontal="left"/>
      <protection locked="0"/>
    </xf>
    <xf numFmtId="179" fontId="18" fillId="0" borderId="0" xfId="4" applyNumberFormat="1" applyFont="1" applyFill="1" applyProtection="1">
      <protection locked="0"/>
    </xf>
    <xf numFmtId="179" fontId="17" fillId="4" borderId="0" xfId="4" applyNumberFormat="1" applyFont="1" applyFill="1" applyProtection="1">
      <protection locked="0"/>
    </xf>
    <xf numFmtId="179" fontId="17" fillId="0" borderId="0" xfId="4" applyNumberFormat="1" applyFont="1" applyFill="1" applyBorder="1" applyProtection="1">
      <protection locked="0"/>
    </xf>
    <xf numFmtId="179" fontId="17" fillId="5" borderId="0" xfId="4" applyNumberFormat="1" applyFont="1" applyFill="1" applyProtection="1">
      <protection locked="0"/>
    </xf>
    <xf numFmtId="179" fontId="17" fillId="0" borderId="0" xfId="65" applyNumberFormat="1" applyFont="1" applyFill="1" applyAlignment="1">
      <alignment wrapText="1"/>
    </xf>
    <xf numFmtId="179" fontId="18" fillId="0" borderId="0" xfId="65" applyNumberFormat="1" applyFont="1" applyFill="1" applyAlignment="1">
      <alignment wrapText="1"/>
    </xf>
    <xf numFmtId="179" fontId="19" fillId="0" borderId="0" xfId="4" applyNumberFormat="1" applyFont="1" applyFill="1" applyProtection="1">
      <protection locked="0"/>
    </xf>
    <xf numFmtId="182" fontId="20" fillId="0" borderId="0" xfId="4" applyNumberFormat="1" applyFont="1" applyFill="1" applyAlignment="1" applyProtection="1">
      <alignment horizontal="center" wrapText="1"/>
      <protection locked="0"/>
    </xf>
    <xf numFmtId="178" fontId="20" fillId="0" borderId="0" xfId="4" applyNumberFormat="1" applyFont="1" applyFill="1" applyAlignment="1" applyProtection="1">
      <alignment horizontal="center" wrapText="1"/>
      <protection locked="0"/>
    </xf>
    <xf numFmtId="182" fontId="20" fillId="0" borderId="0" xfId="4" applyNumberFormat="1" applyFont="1" applyFill="1" applyAlignment="1" applyProtection="1">
      <alignment horizontal="center"/>
      <protection locked="0"/>
    </xf>
    <xf numFmtId="177" fontId="21" fillId="0" borderId="0" xfId="4" applyNumberFormat="1" applyFont="1" applyFill="1" applyProtection="1">
      <protection locked="0"/>
    </xf>
    <xf numFmtId="179" fontId="20" fillId="0" borderId="0" xfId="4" applyNumberFormat="1" applyFill="1" applyProtection="1">
      <protection locked="0"/>
    </xf>
    <xf numFmtId="179" fontId="22" fillId="0" borderId="0" xfId="4" applyNumberFormat="1" applyFont="1" applyFill="1" applyAlignment="1" applyProtection="1">
      <alignment horizontal="center"/>
      <protection locked="0"/>
    </xf>
    <xf numFmtId="179" fontId="23" fillId="0" borderId="0" xfId="4" applyNumberFormat="1" applyFont="1" applyFill="1" applyAlignment="1" applyProtection="1">
      <alignment horizontal="left"/>
      <protection locked="0"/>
    </xf>
    <xf numFmtId="179" fontId="23" fillId="0" borderId="1" xfId="4" applyNumberFormat="1" applyFont="1" applyFill="1" applyBorder="1" applyAlignment="1" applyProtection="1">
      <alignment horizontal="right" wrapText="1"/>
      <protection locked="0"/>
    </xf>
    <xf numFmtId="182" fontId="4" fillId="0" borderId="1" xfId="4" applyNumberFormat="1" applyFont="1" applyFill="1" applyBorder="1" applyAlignment="1" applyProtection="1">
      <alignment horizontal="center" vertical="center" wrapText="1"/>
      <protection locked="0"/>
    </xf>
    <xf numFmtId="179" fontId="24" fillId="0" borderId="2" xfId="4" applyNumberFormat="1" applyFont="1" applyFill="1" applyBorder="1" applyAlignment="1" applyProtection="1">
      <alignment horizontal="center"/>
      <protection locked="0"/>
    </xf>
    <xf numFmtId="179" fontId="24" fillId="0" borderId="2" xfId="4" applyNumberFormat="1" applyFont="1" applyFill="1" applyBorder="1" applyAlignment="1" applyProtection="1">
      <alignment horizontal="center" wrapText="1"/>
      <protection locked="0"/>
    </xf>
    <xf numFmtId="182" fontId="25" fillId="0" borderId="2" xfId="28" applyNumberFormat="1" applyFont="1" applyFill="1" applyBorder="1" applyAlignment="1" applyProtection="1">
      <alignment horizontal="center" vertical="center" wrapText="1"/>
      <protection locked="0"/>
    </xf>
    <xf numFmtId="178" fontId="25" fillId="0" borderId="2" xfId="28" applyNumberFormat="1" applyFont="1" applyFill="1" applyBorder="1" applyAlignment="1" applyProtection="1">
      <alignment horizontal="center" vertical="center" wrapText="1"/>
      <protection locked="0"/>
    </xf>
    <xf numFmtId="179" fontId="17" fillId="0" borderId="2" xfId="4" applyNumberFormat="1" applyFont="1" applyFill="1" applyBorder="1" applyAlignment="1" applyProtection="1">
      <alignment wrapText="1"/>
      <protection locked="0"/>
    </xf>
    <xf numFmtId="179" fontId="17" fillId="0" borderId="2" xfId="4" applyNumberFormat="1" applyFont="1" applyFill="1" applyBorder="1" applyProtection="1">
      <protection locked="0"/>
    </xf>
    <xf numFmtId="182" fontId="4" fillId="0" borderId="2" xfId="4" applyNumberFormat="1" applyFont="1" applyFill="1" applyBorder="1" applyAlignment="1" applyProtection="1">
      <alignment horizontal="center" wrapText="1"/>
      <protection locked="0"/>
    </xf>
    <xf numFmtId="178" fontId="4" fillId="0" borderId="2" xfId="4" applyNumberFormat="1" applyFont="1" applyFill="1" applyBorder="1" applyAlignment="1" applyProtection="1">
      <alignment horizontal="center" wrapText="1"/>
      <protection locked="0"/>
    </xf>
    <xf numFmtId="179" fontId="17" fillId="2" borderId="2" xfId="4" applyNumberFormat="1" applyFont="1" applyFill="1" applyBorder="1" applyAlignment="1" applyProtection="1">
      <alignment wrapText="1"/>
      <protection locked="0"/>
    </xf>
    <xf numFmtId="179" fontId="17" fillId="2" borderId="2" xfId="4" applyNumberFormat="1" applyFont="1" applyFill="1" applyBorder="1" applyProtection="1">
      <protection locked="0"/>
    </xf>
    <xf numFmtId="182" fontId="4" fillId="2" borderId="2" xfId="4" applyNumberFormat="1" applyFont="1" applyFill="1" applyBorder="1" applyAlignment="1" applyProtection="1">
      <alignment horizontal="center" wrapText="1"/>
      <protection locked="0"/>
    </xf>
    <xf numFmtId="178" fontId="4" fillId="2" borderId="2" xfId="4" applyNumberFormat="1" applyFont="1" applyFill="1" applyBorder="1" applyAlignment="1" applyProtection="1">
      <alignment horizontal="center" wrapText="1"/>
      <protection locked="0"/>
    </xf>
    <xf numFmtId="179" fontId="17" fillId="3" borderId="2" xfId="4" applyNumberFormat="1" applyFont="1" applyFill="1" applyBorder="1" applyAlignment="1" applyProtection="1">
      <alignment wrapText="1"/>
      <protection locked="0"/>
    </xf>
    <xf numFmtId="179" fontId="17" fillId="3" borderId="2" xfId="4" applyNumberFormat="1" applyFont="1" applyFill="1" applyBorder="1" applyProtection="1">
      <protection locked="0"/>
    </xf>
    <xf numFmtId="182" fontId="4" fillId="3" borderId="2" xfId="4" applyNumberFormat="1" applyFont="1" applyFill="1" applyBorder="1" applyAlignment="1" applyProtection="1">
      <alignment horizontal="center" wrapText="1"/>
      <protection locked="0"/>
    </xf>
    <xf numFmtId="178" fontId="4" fillId="3" borderId="2" xfId="4" applyNumberFormat="1" applyFont="1" applyFill="1" applyBorder="1" applyAlignment="1" applyProtection="1">
      <alignment horizontal="center" wrapText="1"/>
      <protection locked="0"/>
    </xf>
    <xf numFmtId="182" fontId="4" fillId="5" borderId="2" xfId="4" applyNumberFormat="1" applyFont="1" applyFill="1" applyBorder="1" applyAlignment="1" applyProtection="1">
      <alignment horizontal="center" wrapText="1"/>
      <protection locked="0"/>
    </xf>
    <xf numFmtId="178" fontId="26" fillId="0" borderId="2" xfId="50" applyNumberFormat="1" applyFont="1" applyFill="1" applyBorder="1" applyAlignment="1">
      <alignment horizontal="center" vertical="center"/>
    </xf>
    <xf numFmtId="182" fontId="4" fillId="0" borderId="2" xfId="64" applyNumberFormat="1" applyFont="1" applyFill="1" applyBorder="1" applyAlignment="1" applyProtection="1">
      <alignment horizontal="center" wrapText="1"/>
      <protection locked="0"/>
    </xf>
    <xf numFmtId="182" fontId="26" fillId="0" borderId="2" xfId="50" applyNumberFormat="1" applyFont="1" applyFill="1" applyBorder="1" applyAlignment="1">
      <alignment horizontal="center" vertical="center"/>
    </xf>
    <xf numFmtId="182" fontId="4" fillId="0" borderId="2" xfId="64" applyNumberFormat="1" applyFont="1" applyFill="1" applyBorder="1" applyAlignment="1" applyProtection="1">
      <alignment horizontal="center"/>
      <protection locked="0"/>
    </xf>
    <xf numFmtId="178" fontId="4" fillId="0" borderId="2" xfId="64" applyNumberFormat="1" applyFont="1" applyFill="1" applyBorder="1" applyAlignment="1" applyProtection="1">
      <alignment horizontal="center"/>
      <protection locked="0"/>
    </xf>
    <xf numFmtId="178" fontId="27" fillId="0" borderId="2" xfId="4" applyNumberFormat="1" applyFont="1" applyFill="1" applyBorder="1" applyAlignment="1" applyProtection="1">
      <alignment horizontal="center" wrapText="1"/>
      <protection locked="0"/>
    </xf>
    <xf numFmtId="179" fontId="17" fillId="0" borderId="2" xfId="4" applyNumberFormat="1" applyFont="1" applyFill="1" applyBorder="1" applyAlignment="1" applyProtection="1">
      <protection locked="0"/>
    </xf>
    <xf numFmtId="178" fontId="26" fillId="0" borderId="2" xfId="50" applyNumberFormat="1" applyFont="1" applyBorder="1" applyAlignment="1">
      <alignment horizontal="center" vertical="center"/>
    </xf>
    <xf numFmtId="182" fontId="26" fillId="0" borderId="2" xfId="50" applyNumberFormat="1" applyFont="1" applyBorder="1" applyAlignment="1">
      <alignment horizontal="center" vertical="center"/>
    </xf>
    <xf numFmtId="0" fontId="28" fillId="0" borderId="2" xfId="50" applyFont="1" applyBorder="1">
      <alignment vertical="center"/>
    </xf>
    <xf numFmtId="0" fontId="28" fillId="0" borderId="2" xfId="50" applyFont="1" applyFill="1" applyBorder="1">
      <alignment vertical="center"/>
    </xf>
    <xf numFmtId="178" fontId="4" fillId="0" borderId="2" xfId="50" applyNumberFormat="1" applyFont="1" applyFill="1" applyBorder="1" applyAlignment="1">
      <alignment horizontal="center" vertical="center"/>
    </xf>
    <xf numFmtId="179" fontId="18" fillId="0" borderId="2" xfId="4" applyNumberFormat="1" applyFont="1" applyFill="1" applyBorder="1" applyAlignment="1" applyProtection="1">
      <alignment wrapText="1"/>
      <protection locked="0"/>
    </xf>
    <xf numFmtId="179" fontId="18" fillId="0" borderId="2" xfId="4" applyNumberFormat="1" applyFont="1" applyFill="1" applyBorder="1" applyProtection="1">
      <protection locked="0"/>
    </xf>
    <xf numFmtId="182" fontId="27" fillId="5" borderId="2" xfId="4" applyNumberFormat="1" applyFont="1" applyFill="1" applyBorder="1" applyAlignment="1" applyProtection="1">
      <alignment horizontal="center" wrapText="1"/>
      <protection locked="0"/>
    </xf>
    <xf numFmtId="178" fontId="27" fillId="0" borderId="2" xfId="65" applyNumberFormat="1" applyFont="1" applyFill="1" applyBorder="1" applyAlignment="1">
      <alignment horizontal="center" wrapText="1"/>
    </xf>
    <xf numFmtId="182" fontId="27" fillId="0" borderId="2" xfId="65" applyNumberFormat="1" applyFont="1" applyFill="1" applyBorder="1" applyAlignment="1">
      <alignment horizontal="center" wrapText="1"/>
    </xf>
    <xf numFmtId="49" fontId="28" fillId="0" borderId="14" xfId="50" applyNumberFormat="1" applyFont="1" applyFill="1" applyBorder="1" applyAlignment="1">
      <alignment vertical="center" wrapText="1"/>
    </xf>
    <xf numFmtId="49" fontId="28" fillId="0" borderId="14" xfId="50" applyNumberFormat="1" applyFont="1" applyFill="1" applyBorder="1">
      <alignment vertical="center"/>
    </xf>
    <xf numFmtId="178" fontId="4" fillId="0" borderId="7" xfId="34" applyNumberFormat="1" applyFont="1" applyFill="1" applyBorder="1" applyAlignment="1">
      <alignment horizontal="center" wrapText="1"/>
    </xf>
    <xf numFmtId="182" fontId="4" fillId="0" borderId="7" xfId="65" applyNumberFormat="1" applyFont="1" applyFill="1" applyBorder="1" applyAlignment="1">
      <alignment horizontal="center" wrapText="1"/>
    </xf>
    <xf numFmtId="182" fontId="4" fillId="0" borderId="7" xfId="34" applyNumberFormat="1" applyFont="1" applyFill="1" applyBorder="1" applyAlignment="1">
      <alignment horizontal="center" wrapText="1"/>
    </xf>
    <xf numFmtId="178" fontId="4" fillId="0" borderId="2" xfId="34" applyNumberFormat="1" applyFont="1" applyFill="1" applyBorder="1" applyAlignment="1">
      <alignment horizontal="center" wrapText="1"/>
    </xf>
    <xf numFmtId="182" fontId="4" fillId="0" borderId="2" xfId="34" applyNumberFormat="1" applyFont="1" applyFill="1" applyBorder="1" applyAlignment="1">
      <alignment horizontal="center" wrapText="1"/>
    </xf>
    <xf numFmtId="178" fontId="4" fillId="0" borderId="2" xfId="4" applyNumberFormat="1" applyFont="1" applyFill="1" applyBorder="1" applyAlignment="1" applyProtection="1">
      <alignment horizontal="center"/>
      <protection locked="0"/>
    </xf>
    <xf numFmtId="182" fontId="4" fillId="0" borderId="2" xfId="57" applyNumberFormat="1" applyFont="1" applyFill="1" applyBorder="1" applyAlignment="1" applyProtection="1">
      <alignment horizontal="center" vertical="center"/>
      <protection locked="0"/>
    </xf>
    <xf numFmtId="182" fontId="4" fillId="0" borderId="2" xfId="67" applyNumberFormat="1" applyFont="1" applyFill="1" applyBorder="1" applyAlignment="1">
      <alignment horizontal="center" vertical="center"/>
    </xf>
    <xf numFmtId="182" fontId="4" fillId="0" borderId="2" xfId="68" applyNumberFormat="1" applyFont="1" applyFill="1" applyBorder="1" applyAlignment="1" applyProtection="1">
      <alignment horizontal="center" vertical="center"/>
      <protection locked="0"/>
    </xf>
    <xf numFmtId="178" fontId="4" fillId="0" borderId="2" xfId="60" applyNumberFormat="1" applyFont="1" applyFill="1" applyBorder="1" applyAlignment="1">
      <alignment horizontal="center"/>
    </xf>
    <xf numFmtId="182" fontId="4" fillId="0" borderId="2" xfId="60" applyNumberFormat="1" applyFont="1" applyFill="1" applyBorder="1" applyAlignment="1">
      <alignment horizontal="center"/>
    </xf>
    <xf numFmtId="178" fontId="4" fillId="0" borderId="2" xfId="58" applyNumberFormat="1" applyFont="1" applyFill="1" applyBorder="1" applyAlignment="1">
      <alignment horizontal="center"/>
    </xf>
    <xf numFmtId="182" fontId="4" fillId="0" borderId="2" xfId="58" applyNumberFormat="1" applyFont="1" applyFill="1" applyBorder="1" applyAlignment="1">
      <alignment horizontal="center"/>
    </xf>
    <xf numFmtId="49" fontId="18" fillId="0" borderId="14" xfId="50" applyNumberFormat="1" applyFont="1" applyFill="1" applyBorder="1" applyAlignment="1">
      <alignment vertical="center" wrapText="1"/>
    </xf>
    <xf numFmtId="178" fontId="27" fillId="0" borderId="2" xfId="58" applyNumberFormat="1" applyFont="1" applyFill="1" applyBorder="1" applyAlignment="1">
      <alignment horizontal="center"/>
    </xf>
    <xf numFmtId="182" fontId="27" fillId="0" borderId="2" xfId="58" applyNumberFormat="1" applyFont="1" applyFill="1" applyBorder="1" applyAlignment="1">
      <alignment horizontal="center"/>
    </xf>
    <xf numFmtId="49" fontId="28" fillId="0" borderId="2" xfId="50" applyNumberFormat="1" applyFont="1" applyFill="1" applyBorder="1">
      <alignment vertical="center"/>
    </xf>
    <xf numFmtId="182" fontId="4" fillId="0" borderId="2" xfId="4" applyNumberFormat="1" applyFont="1" applyFill="1" applyBorder="1" applyAlignment="1" applyProtection="1">
      <alignment horizontal="center"/>
      <protection locked="0"/>
    </xf>
    <xf numFmtId="182" fontId="4" fillId="0" borderId="11" xfId="4" applyNumberFormat="1" applyFont="1" applyFill="1" applyBorder="1" applyAlignment="1" applyProtection="1">
      <alignment horizontal="center" wrapText="1"/>
      <protection locked="0"/>
    </xf>
    <xf numFmtId="178" fontId="4" fillId="0" borderId="11" xfId="58" applyNumberFormat="1" applyFont="1" applyFill="1" applyBorder="1" applyAlignment="1">
      <alignment horizontal="center"/>
    </xf>
    <xf numFmtId="182" fontId="4" fillId="0" borderId="11" xfId="58" applyNumberFormat="1" applyFont="1" applyFill="1" applyBorder="1" applyAlignment="1">
      <alignment horizontal="center"/>
    </xf>
    <xf numFmtId="49" fontId="17" fillId="3" borderId="12" xfId="62" applyNumberFormat="1" applyFont="1" applyFill="1" applyBorder="1" applyAlignment="1" applyProtection="1">
      <alignment horizontal="left" vertical="center" wrapText="1"/>
    </xf>
    <xf numFmtId="178" fontId="4" fillId="3" borderId="2" xfId="63" applyNumberFormat="1" applyFont="1" applyFill="1" applyBorder="1" applyAlignment="1">
      <alignment horizontal="center" wrapText="1"/>
    </xf>
    <xf numFmtId="182" fontId="4" fillId="3" borderId="2" xfId="63" applyNumberFormat="1" applyFont="1" applyFill="1" applyBorder="1" applyAlignment="1">
      <alignment horizontal="center" wrapText="1"/>
    </xf>
    <xf numFmtId="179" fontId="17" fillId="0" borderId="12" xfId="4" applyNumberFormat="1" applyFont="1" applyFill="1" applyBorder="1" applyAlignment="1" applyProtection="1">
      <alignment wrapText="1"/>
      <protection locked="0"/>
    </xf>
    <xf numFmtId="182" fontId="27" fillId="5" borderId="2" xfId="4" applyNumberFormat="1" applyFont="1" applyFill="1" applyBorder="1" applyAlignment="1" applyProtection="1">
      <alignment horizontal="center" vertical="center" wrapText="1"/>
      <protection locked="0"/>
    </xf>
    <xf numFmtId="178" fontId="4" fillId="0" borderId="2" xfId="63" applyNumberFormat="1" applyFont="1" applyFill="1" applyBorder="1" applyAlignment="1">
      <alignment horizontal="center" vertical="center" wrapText="1"/>
    </xf>
    <xf numFmtId="182" fontId="4" fillId="0" borderId="2" xfId="4" applyNumberFormat="1" applyFont="1" applyFill="1" applyBorder="1" applyAlignment="1" applyProtection="1">
      <alignment horizontal="center" vertical="center" wrapText="1"/>
      <protection locked="0"/>
    </xf>
    <xf numFmtId="182" fontId="4" fillId="5" borderId="2" xfId="4" applyNumberFormat="1" applyFont="1" applyFill="1" applyBorder="1" applyAlignment="1" applyProtection="1">
      <alignment horizontal="center" vertical="center" wrapText="1"/>
      <protection locked="0"/>
    </xf>
    <xf numFmtId="178" fontId="4" fillId="3" borderId="2" xfId="28" applyNumberFormat="1" applyFont="1" applyFill="1" applyBorder="1" applyAlignment="1" applyProtection="1">
      <alignment horizontal="center"/>
      <protection locked="0"/>
    </xf>
    <xf numFmtId="182" fontId="4" fillId="3" borderId="2" xfId="28" applyNumberFormat="1" applyFont="1" applyFill="1" applyBorder="1" applyAlignment="1" applyProtection="1">
      <alignment horizontal="center"/>
      <protection locked="0"/>
    </xf>
    <xf numFmtId="49" fontId="28" fillId="0" borderId="0" xfId="50" applyNumberFormat="1" applyFont="1" applyFill="1" applyBorder="1" applyAlignment="1">
      <alignment vertical="center" wrapText="1"/>
    </xf>
    <xf numFmtId="49" fontId="28" fillId="3" borderId="14" xfId="50" applyNumberFormat="1" applyFont="1" applyFill="1" applyBorder="1">
      <alignment vertical="center"/>
    </xf>
    <xf numFmtId="178" fontId="4" fillId="0" borderId="2" xfId="63" applyNumberFormat="1" applyFont="1" applyFill="1" applyBorder="1" applyAlignment="1">
      <alignment horizontal="center" wrapText="1"/>
    </xf>
    <xf numFmtId="49" fontId="28" fillId="0" borderId="14" xfId="50" applyNumberFormat="1" applyFont="1" applyFill="1" applyBorder="1" applyAlignment="1">
      <alignment horizontal="left"/>
    </xf>
    <xf numFmtId="178" fontId="4" fillId="3" borderId="2" xfId="65" applyNumberFormat="1" applyFont="1" applyFill="1" applyBorder="1" applyAlignment="1">
      <alignment horizontal="center" wrapText="1"/>
    </xf>
    <xf numFmtId="182" fontId="4" fillId="3" borderId="2" xfId="65" applyNumberFormat="1" applyFont="1" applyFill="1" applyBorder="1" applyAlignment="1">
      <alignment horizontal="center" wrapText="1"/>
    </xf>
    <xf numFmtId="178" fontId="4" fillId="0" borderId="2" xfId="65" applyNumberFormat="1" applyFont="1" applyFill="1" applyBorder="1" applyAlignment="1">
      <alignment horizontal="center" wrapText="1"/>
    </xf>
    <xf numFmtId="182" fontId="4" fillId="0" borderId="2" xfId="65" applyNumberFormat="1" applyFont="1" applyFill="1" applyBorder="1" applyAlignment="1">
      <alignment horizontal="center" wrapText="1"/>
    </xf>
    <xf numFmtId="182" fontId="4" fillId="0" borderId="3" xfId="0" applyNumberFormat="1" applyFont="1" applyFill="1" applyBorder="1" applyAlignment="1" applyProtection="1">
      <alignment horizontal="center" vertical="center" wrapText="1"/>
    </xf>
    <xf numFmtId="49" fontId="17" fillId="4" borderId="2" xfId="81" applyNumberFormat="1" applyFont="1" applyFill="1" applyBorder="1" applyAlignment="1" applyProtection="1">
      <alignment horizontal="left" vertical="center" wrapText="1"/>
      <protection locked="0"/>
    </xf>
    <xf numFmtId="182" fontId="4" fillId="0" borderId="1" xfId="4" applyNumberFormat="1" applyFont="1" applyFill="1" applyBorder="1" applyAlignment="1" applyProtection="1">
      <alignment horizontal="center" wrapText="1"/>
      <protection locked="0"/>
    </xf>
    <xf numFmtId="182" fontId="20" fillId="0" borderId="1" xfId="4" applyNumberFormat="1" applyFont="1" applyFill="1" applyBorder="1" applyAlignment="1" applyProtection="1">
      <alignment horizontal="center" wrapText="1"/>
      <protection locked="0"/>
    </xf>
    <xf numFmtId="182" fontId="27" fillId="0" borderId="2" xfId="4" applyNumberFormat="1" applyFont="1" applyFill="1" applyBorder="1" applyAlignment="1" applyProtection="1">
      <alignment horizontal="center" wrapText="1"/>
      <protection locked="0"/>
    </xf>
    <xf numFmtId="182" fontId="4" fillId="0" borderId="2" xfId="71" applyNumberFormat="1" applyFont="1" applyFill="1" applyBorder="1" applyAlignment="1" applyProtection="1">
      <alignment horizontal="center" vertical="center"/>
      <protection locked="0"/>
    </xf>
    <xf numFmtId="182" fontId="4" fillId="0" borderId="2" xfId="74" applyNumberFormat="1" applyFont="1" applyFill="1" applyBorder="1" applyAlignment="1" applyProtection="1">
      <alignment horizontal="center" vertical="center"/>
      <protection locked="0"/>
    </xf>
    <xf numFmtId="182" fontId="4" fillId="0" borderId="2" xfId="76" applyNumberFormat="1" applyFont="1" applyFill="1" applyBorder="1" applyAlignment="1" applyProtection="1">
      <alignment horizontal="center" vertical="center"/>
      <protection locked="0"/>
    </xf>
    <xf numFmtId="182" fontId="4" fillId="0" borderId="2" xfId="79" applyNumberFormat="1" applyFont="1" applyFill="1" applyBorder="1" applyAlignment="1" applyProtection="1">
      <alignment horizontal="center" vertical="center"/>
      <protection locked="0"/>
    </xf>
    <xf numFmtId="182" fontId="4" fillId="0" borderId="2" xfId="70" applyNumberFormat="1" applyFont="1" applyFill="1" applyBorder="1" applyAlignment="1" applyProtection="1">
      <alignment horizontal="center" vertical="center"/>
      <protection locked="0"/>
    </xf>
    <xf numFmtId="182" fontId="4" fillId="0" borderId="2" xfId="75" applyNumberFormat="1" applyFont="1" applyFill="1" applyBorder="1" applyAlignment="1">
      <alignment horizontal="center" vertical="center"/>
    </xf>
    <xf numFmtId="182" fontId="4" fillId="0" borderId="2" xfId="47" applyNumberFormat="1" applyFont="1" applyFill="1" applyBorder="1" applyAlignment="1" applyProtection="1">
      <alignment horizontal="center" vertical="center" wrapText="1"/>
    </xf>
    <xf numFmtId="182" fontId="4" fillId="0" borderId="3" xfId="47" applyNumberFormat="1" applyFont="1" applyFill="1" applyBorder="1" applyAlignment="1" applyProtection="1">
      <alignment horizontal="center" vertical="center" wrapText="1"/>
    </xf>
    <xf numFmtId="182" fontId="4" fillId="0" borderId="15" xfId="58" applyNumberFormat="1" applyFont="1" applyFill="1" applyBorder="1" applyAlignment="1">
      <alignment horizontal="center"/>
    </xf>
    <xf numFmtId="182" fontId="4" fillId="0" borderId="3" xfId="58" applyNumberFormat="1" applyFont="1" applyFill="1" applyBorder="1" applyAlignment="1">
      <alignment horizontal="center"/>
    </xf>
    <xf numFmtId="177" fontId="24" fillId="0" borderId="2" xfId="28" applyNumberFormat="1" applyFont="1" applyFill="1" applyBorder="1" applyAlignment="1" applyProtection="1">
      <alignment horizontal="center" vertical="center" wrapText="1"/>
      <protection locked="0"/>
    </xf>
    <xf numFmtId="177" fontId="17" fillId="0" borderId="2" xfId="4" applyNumberFormat="1" applyFont="1" applyFill="1" applyBorder="1" applyAlignment="1" applyProtection="1">
      <alignment horizontal="right"/>
      <protection locked="0"/>
    </xf>
    <xf numFmtId="177" fontId="18" fillId="0" borderId="2" xfId="4" applyNumberFormat="1" applyFont="1" applyFill="1" applyBorder="1" applyAlignment="1" applyProtection="1">
      <alignment horizontal="right"/>
      <protection locked="0"/>
    </xf>
    <xf numFmtId="182" fontId="4" fillId="0" borderId="2" xfId="0" applyNumberFormat="1" applyFont="1" applyFill="1" applyBorder="1" applyAlignment="1" applyProtection="1">
      <alignment horizontal="center" vertical="center" wrapText="1"/>
    </xf>
    <xf numFmtId="182" fontId="4" fillId="0" borderId="2" xfId="63" applyNumberFormat="1" applyFont="1" applyFill="1" applyBorder="1" applyAlignment="1">
      <alignment horizontal="center" wrapText="1"/>
    </xf>
    <xf numFmtId="179" fontId="17" fillId="3" borderId="11" xfId="4" applyNumberFormat="1" applyFont="1" applyFill="1" applyBorder="1" applyProtection="1">
      <protection locked="0"/>
    </xf>
    <xf numFmtId="182" fontId="4" fillId="3" borderId="11" xfId="4" applyNumberFormat="1" applyFont="1" applyFill="1" applyBorder="1" applyAlignment="1" applyProtection="1">
      <alignment horizontal="center" wrapText="1"/>
      <protection locked="0"/>
    </xf>
    <xf numFmtId="178" fontId="4" fillId="3" borderId="11" xfId="4" applyNumberFormat="1" applyFont="1" applyFill="1" applyBorder="1" applyAlignment="1" applyProtection="1">
      <alignment horizontal="center" wrapText="1"/>
      <protection locked="0"/>
    </xf>
    <xf numFmtId="49" fontId="28" fillId="4" borderId="0" xfId="50" applyNumberFormat="1" applyFont="1" applyFill="1" applyBorder="1" applyAlignment="1">
      <alignment vertical="center" wrapText="1"/>
    </xf>
    <xf numFmtId="49" fontId="28" fillId="4" borderId="2" xfId="50" applyNumberFormat="1" applyFont="1" applyFill="1" applyBorder="1">
      <alignment vertical="center"/>
    </xf>
    <xf numFmtId="182" fontId="4" fillId="4" borderId="2" xfId="4" applyNumberFormat="1" applyFont="1" applyFill="1" applyBorder="1" applyAlignment="1" applyProtection="1">
      <alignment horizontal="center" wrapText="1"/>
      <protection locked="0"/>
    </xf>
    <xf numFmtId="178" fontId="4" fillId="4" borderId="2" xfId="63" applyNumberFormat="1" applyFont="1" applyFill="1" applyBorder="1" applyAlignment="1">
      <alignment horizontal="center" wrapText="1"/>
    </xf>
    <xf numFmtId="182" fontId="4" fillId="4" borderId="2" xfId="63" applyNumberFormat="1" applyFont="1" applyFill="1" applyBorder="1" applyAlignment="1">
      <alignment horizontal="center" wrapText="1"/>
    </xf>
    <xf numFmtId="49" fontId="17" fillId="0" borderId="14" xfId="50" applyNumberFormat="1" applyFont="1" applyFill="1" applyBorder="1" applyAlignment="1">
      <alignment vertical="center" wrapText="1"/>
    </xf>
    <xf numFmtId="182" fontId="4" fillId="0" borderId="2" xfId="66" applyNumberFormat="1" applyFont="1" applyFill="1" applyBorder="1" applyAlignment="1" applyProtection="1">
      <alignment horizontal="center" vertical="center"/>
      <protection locked="0"/>
    </xf>
    <xf numFmtId="182" fontId="4" fillId="0" borderId="2" xfId="2" applyNumberFormat="1" applyFont="1" applyFill="1" applyBorder="1" applyAlignment="1">
      <alignment horizontal="center" vertical="center"/>
    </xf>
    <xf numFmtId="182" fontId="4" fillId="0" borderId="2" xfId="69" applyNumberFormat="1" applyFont="1" applyFill="1" applyBorder="1" applyAlignment="1" applyProtection="1">
      <alignment horizontal="center" vertical="center"/>
      <protection locked="0"/>
    </xf>
    <xf numFmtId="179" fontId="17" fillId="3" borderId="7" xfId="4" applyNumberFormat="1" applyFont="1" applyFill="1" applyBorder="1" applyAlignment="1" applyProtection="1">
      <alignment wrapText="1"/>
      <protection locked="0"/>
    </xf>
    <xf numFmtId="49" fontId="17" fillId="3" borderId="16" xfId="50" applyNumberFormat="1" applyFont="1" applyFill="1" applyBorder="1" applyAlignment="1">
      <alignment vertical="center" wrapText="1"/>
    </xf>
    <xf numFmtId="182" fontId="4" fillId="3" borderId="7" xfId="4" applyNumberFormat="1" applyFont="1" applyFill="1" applyBorder="1" applyAlignment="1" applyProtection="1">
      <alignment horizontal="center" wrapText="1"/>
      <protection locked="0"/>
    </xf>
    <xf numFmtId="178" fontId="4" fillId="3" borderId="7" xfId="63" applyNumberFormat="1" applyFont="1" applyFill="1" applyBorder="1" applyAlignment="1">
      <alignment horizontal="center" wrapText="1"/>
    </xf>
    <xf numFmtId="182" fontId="4" fillId="3" borderId="7" xfId="63" applyNumberFormat="1" applyFont="1" applyFill="1" applyBorder="1" applyAlignment="1">
      <alignment horizontal="center" wrapText="1"/>
    </xf>
    <xf numFmtId="178" fontId="27" fillId="0" borderId="2" xfId="64" applyNumberFormat="1" applyFont="1" applyFill="1" applyBorder="1" applyAlignment="1">
      <alignment horizontal="center" vertical="center"/>
    </xf>
    <xf numFmtId="182" fontId="4" fillId="0" borderId="2" xfId="64" applyNumberFormat="1" applyFont="1" applyFill="1" applyBorder="1" applyAlignment="1">
      <alignment horizontal="center" vertical="center"/>
    </xf>
    <xf numFmtId="178" fontId="4" fillId="0" borderId="2" xfId="64" applyNumberFormat="1" applyFont="1" applyFill="1" applyBorder="1" applyAlignment="1">
      <alignment horizontal="center" vertical="center"/>
    </xf>
    <xf numFmtId="182" fontId="27" fillId="0" borderId="2" xfId="64" applyNumberFormat="1" applyFont="1" applyFill="1" applyBorder="1" applyAlignment="1">
      <alignment horizontal="center" vertical="center"/>
    </xf>
    <xf numFmtId="179" fontId="18" fillId="3" borderId="11" xfId="4" applyNumberFormat="1" applyFont="1" applyFill="1" applyBorder="1" applyAlignment="1" applyProtection="1">
      <alignment wrapText="1"/>
      <protection locked="0"/>
    </xf>
    <xf numFmtId="49" fontId="18" fillId="3" borderId="2" xfId="50" applyNumberFormat="1" applyFont="1" applyFill="1" applyBorder="1">
      <alignment vertical="center"/>
    </xf>
    <xf numFmtId="182" fontId="27" fillId="3" borderId="2" xfId="4" applyNumberFormat="1" applyFont="1" applyFill="1" applyBorder="1" applyAlignment="1" applyProtection="1">
      <alignment horizontal="center" wrapText="1"/>
      <protection locked="0"/>
    </xf>
    <xf numFmtId="178" fontId="27" fillId="3" borderId="2" xfId="4" applyNumberFormat="1" applyFont="1" applyFill="1" applyBorder="1" applyAlignment="1" applyProtection="1">
      <alignment horizontal="center" wrapText="1"/>
      <protection locked="0"/>
    </xf>
    <xf numFmtId="182" fontId="27" fillId="3" borderId="11" xfId="4" applyNumberFormat="1" applyFont="1" applyFill="1" applyBorder="1" applyAlignment="1" applyProtection="1">
      <alignment horizontal="center" wrapText="1"/>
      <protection locked="0"/>
    </xf>
    <xf numFmtId="179" fontId="17" fillId="0" borderId="11" xfId="4" applyNumberFormat="1" applyFont="1" applyFill="1" applyBorder="1" applyAlignment="1" applyProtection="1">
      <alignment wrapText="1"/>
      <protection locked="0"/>
    </xf>
    <xf numFmtId="182" fontId="4" fillId="0" borderId="11" xfId="63" applyNumberFormat="1" applyFont="1" applyFill="1" applyBorder="1" applyAlignment="1">
      <alignment horizontal="center" wrapText="1"/>
    </xf>
    <xf numFmtId="179" fontId="17" fillId="3" borderId="11" xfId="4" applyNumberFormat="1" applyFont="1" applyFill="1" applyBorder="1" applyAlignment="1" applyProtection="1">
      <alignment wrapText="1"/>
      <protection locked="0"/>
    </xf>
    <xf numFmtId="49" fontId="28" fillId="3" borderId="2" xfId="50" applyNumberFormat="1" applyFont="1" applyFill="1" applyBorder="1">
      <alignment vertical="center"/>
    </xf>
    <xf numFmtId="49" fontId="28" fillId="0" borderId="17" xfId="50" applyNumberFormat="1" applyFont="1" applyFill="1" applyBorder="1">
      <alignment vertical="center"/>
    </xf>
    <xf numFmtId="182" fontId="4" fillId="5" borderId="11" xfId="4" applyNumberFormat="1" applyFont="1" applyFill="1" applyBorder="1" applyAlignment="1" applyProtection="1">
      <alignment horizontal="center" wrapText="1"/>
      <protection locked="0"/>
    </xf>
    <xf numFmtId="178" fontId="4" fillId="0" borderId="11" xfId="64" applyNumberFormat="1" applyFont="1" applyFill="1" applyBorder="1" applyAlignment="1">
      <alignment horizontal="center" vertical="center"/>
    </xf>
    <xf numFmtId="182" fontId="4" fillId="0" borderId="0" xfId="4" applyNumberFormat="1" applyFont="1" applyFill="1" applyAlignment="1" applyProtection="1">
      <alignment horizontal="center"/>
      <protection locked="0"/>
    </xf>
    <xf numFmtId="182" fontId="27" fillId="0" borderId="2" xfId="63" applyNumberFormat="1" applyFont="1" applyFill="1" applyBorder="1" applyAlignment="1">
      <alignment horizontal="center" wrapText="1"/>
    </xf>
    <xf numFmtId="182" fontId="4" fillId="0" borderId="2" xfId="73" applyNumberFormat="1" applyFont="1" applyFill="1" applyBorder="1" applyAlignment="1" applyProtection="1">
      <alignment horizontal="center" vertical="center"/>
      <protection locked="0"/>
    </xf>
    <xf numFmtId="182" fontId="4" fillId="0" borderId="2" xfId="20" applyNumberFormat="1" applyFont="1" applyFill="1" applyBorder="1" applyAlignment="1" applyProtection="1">
      <alignment horizontal="center" vertical="center"/>
      <protection locked="0"/>
    </xf>
    <xf numFmtId="182" fontId="4" fillId="0" borderId="2" xfId="78" applyNumberFormat="1" applyFont="1" applyFill="1" applyBorder="1" applyAlignment="1" applyProtection="1">
      <alignment horizontal="center" vertical="center"/>
      <protection locked="0"/>
    </xf>
    <xf numFmtId="182" fontId="4" fillId="0" borderId="2" xfId="80" applyNumberFormat="1" applyFont="1" applyFill="1" applyBorder="1" applyAlignment="1" applyProtection="1">
      <alignment horizontal="center" vertical="center"/>
      <protection locked="0"/>
    </xf>
    <xf numFmtId="182" fontId="4" fillId="0" borderId="2" xfId="72" applyNumberFormat="1" applyFont="1" applyFill="1" applyBorder="1" applyAlignment="1" applyProtection="1">
      <alignment horizontal="center" vertical="center"/>
      <protection locked="0"/>
    </xf>
    <xf numFmtId="182" fontId="4" fillId="0" borderId="2" xfId="77" applyNumberFormat="1" applyFont="1" applyFill="1" applyBorder="1" applyAlignment="1">
      <alignment horizontal="center" vertical="center"/>
    </xf>
    <xf numFmtId="181" fontId="17" fillId="0" borderId="5" xfId="62" applyNumberFormat="1" applyFont="1" applyFill="1" applyBorder="1" applyAlignment="1" applyProtection="1">
      <alignment horizontal="left" vertical="center" wrapText="1"/>
    </xf>
    <xf numFmtId="49" fontId="17" fillId="0" borderId="12" xfId="62" applyNumberFormat="1" applyFont="1" applyFill="1" applyBorder="1" applyAlignment="1" applyProtection="1">
      <alignment horizontal="left" vertical="center" wrapText="1"/>
    </xf>
    <xf numFmtId="0" fontId="17" fillId="0" borderId="2" xfId="81" applyFont="1" applyFill="1" applyBorder="1" applyAlignment="1">
      <alignment wrapText="1"/>
    </xf>
    <xf numFmtId="182" fontId="4" fillId="4" borderId="2" xfId="81" applyNumberFormat="1" applyFont="1" applyFill="1" applyBorder="1" applyAlignment="1">
      <alignment horizontal="center"/>
    </xf>
    <xf numFmtId="49" fontId="28" fillId="0" borderId="2" xfId="50" applyNumberFormat="1" applyFont="1" applyFill="1" applyBorder="1" applyAlignment="1">
      <alignment vertical="center" wrapText="1"/>
    </xf>
    <xf numFmtId="179" fontId="17" fillId="4" borderId="2" xfId="4" applyNumberFormat="1" applyFont="1" applyFill="1" applyBorder="1" applyAlignment="1" applyProtection="1">
      <alignment wrapText="1"/>
      <protection locked="0"/>
    </xf>
    <xf numFmtId="49" fontId="28" fillId="4" borderId="14" xfId="50" applyNumberFormat="1" applyFont="1" applyFill="1" applyBorder="1" applyAlignment="1">
      <alignment vertical="center" wrapText="1"/>
    </xf>
    <xf numFmtId="178" fontId="4" fillId="4" borderId="2" xfId="4" applyNumberFormat="1" applyFont="1" applyFill="1" applyBorder="1" applyAlignment="1" applyProtection="1">
      <alignment horizontal="center" wrapText="1"/>
      <protection locked="0"/>
    </xf>
    <xf numFmtId="182" fontId="26" fillId="4" borderId="12" xfId="0" applyNumberFormat="1" applyFont="1" applyFill="1" applyBorder="1" applyAlignment="1" applyProtection="1">
      <alignment horizontal="center" vertical="center" wrapText="1"/>
    </xf>
    <xf numFmtId="179" fontId="17" fillId="0" borderId="7" xfId="4" applyNumberFormat="1" applyFont="1" applyFill="1" applyBorder="1" applyProtection="1">
      <protection locked="0"/>
    </xf>
    <xf numFmtId="179" fontId="17" fillId="3" borderId="7" xfId="4" applyNumberFormat="1" applyFont="1" applyFill="1" applyBorder="1" applyProtection="1">
      <protection locked="0"/>
    </xf>
    <xf numFmtId="178" fontId="4" fillId="3" borderId="7" xfId="4" applyNumberFormat="1" applyFont="1" applyFill="1" applyBorder="1" applyAlignment="1" applyProtection="1">
      <alignment horizontal="center" wrapText="1"/>
      <protection locked="0"/>
    </xf>
    <xf numFmtId="179" fontId="17" fillId="0" borderId="2" xfId="4" applyNumberFormat="1" applyFont="1" applyFill="1" applyBorder="1" applyAlignment="1" applyProtection="1">
      <alignment horizontal="left" wrapText="1"/>
      <protection locked="0"/>
    </xf>
    <xf numFmtId="179" fontId="17" fillId="0" borderId="11" xfId="4" applyNumberFormat="1" applyFont="1" applyFill="1" applyBorder="1" applyAlignment="1" applyProtection="1">
      <alignment horizontal="left" wrapText="1"/>
      <protection locked="0"/>
    </xf>
    <xf numFmtId="179" fontId="17" fillId="0" borderId="11" xfId="4" applyNumberFormat="1" applyFont="1" applyFill="1" applyBorder="1" applyProtection="1">
      <protection locked="0"/>
    </xf>
    <xf numFmtId="178" fontId="4" fillId="0" borderId="11" xfId="4" applyNumberFormat="1" applyFont="1" applyFill="1" applyBorder="1" applyAlignment="1" applyProtection="1">
      <alignment horizontal="center" wrapText="1"/>
      <protection locked="0"/>
    </xf>
    <xf numFmtId="182" fontId="4" fillId="0" borderId="2" xfId="0" applyNumberFormat="1" applyFont="1" applyFill="1" applyBorder="1" applyAlignment="1">
      <alignment horizontal="center"/>
    </xf>
    <xf numFmtId="179" fontId="17" fillId="5" borderId="2" xfId="4" applyNumberFormat="1" applyFont="1" applyFill="1" applyBorder="1" applyAlignment="1" applyProtection="1">
      <alignment wrapText="1"/>
      <protection locked="0"/>
    </xf>
    <xf numFmtId="179" fontId="17" fillId="5" borderId="2" xfId="4" applyNumberFormat="1" applyFont="1" applyFill="1" applyBorder="1" applyProtection="1">
      <protection locked="0"/>
    </xf>
    <xf numFmtId="178" fontId="4" fillId="5" borderId="2" xfId="4" applyNumberFormat="1" applyFont="1" applyFill="1" applyBorder="1" applyAlignment="1" applyProtection="1">
      <alignment horizontal="center" wrapText="1"/>
      <protection locked="0"/>
    </xf>
    <xf numFmtId="182" fontId="4" fillId="0" borderId="2" xfId="28" applyNumberFormat="1" applyFont="1" applyFill="1" applyBorder="1" applyAlignment="1" applyProtection="1">
      <alignment horizontal="center"/>
      <protection locked="0"/>
    </xf>
    <xf numFmtId="179" fontId="18" fillId="0" borderId="2" xfId="4" applyNumberFormat="1" applyFont="1" applyFill="1" applyBorder="1" applyAlignment="1" applyProtection="1">
      <alignment horizontal="left" wrapText="1"/>
      <protection locked="0"/>
    </xf>
    <xf numFmtId="179" fontId="28" fillId="0" borderId="2" xfId="4" applyNumberFormat="1" applyFont="1" applyFill="1" applyBorder="1" applyAlignment="1" applyProtection="1">
      <alignment horizontal="left" wrapText="1"/>
      <protection locked="0"/>
    </xf>
    <xf numFmtId="182" fontId="26" fillId="0" borderId="2" xfId="0" applyNumberFormat="1" applyFont="1" applyFill="1" applyBorder="1" applyAlignment="1">
      <alignment horizontal="center" vertical="center"/>
    </xf>
    <xf numFmtId="179" fontId="18" fillId="0" borderId="2" xfId="4" applyNumberFormat="1" applyFont="1" applyFill="1" applyBorder="1" applyAlignment="1" applyProtection="1">
      <alignment horizontal="left" vertical="center" wrapText="1"/>
      <protection locked="0"/>
    </xf>
    <xf numFmtId="179" fontId="29" fillId="0" borderId="2" xfId="4" applyNumberFormat="1" applyFont="1" applyFill="1" applyBorder="1" applyAlignment="1" applyProtection="1">
      <alignment horizontal="left" wrapText="1"/>
      <protection locked="0"/>
    </xf>
    <xf numFmtId="183" fontId="4" fillId="5" borderId="2" xfId="39" applyNumberFormat="1" applyFont="1" applyFill="1" applyBorder="1" applyAlignment="1" applyProtection="1">
      <alignment horizontal="center"/>
      <protection locked="0"/>
    </xf>
    <xf numFmtId="182" fontId="4" fillId="5" borderId="2" xfId="39" applyNumberFormat="1" applyFont="1" applyFill="1" applyBorder="1" applyAlignment="1" applyProtection="1">
      <alignment horizontal="center"/>
      <protection locked="0"/>
    </xf>
    <xf numFmtId="182" fontId="4" fillId="0" borderId="2" xfId="39" applyNumberFormat="1" applyFont="1" applyFill="1" applyBorder="1" applyAlignment="1" applyProtection="1">
      <alignment horizontal="center"/>
      <protection locked="0"/>
    </xf>
    <xf numFmtId="179" fontId="17" fillId="0" borderId="2" xfId="4" applyNumberFormat="1" applyFont="1" applyFill="1" applyBorder="1" applyAlignment="1" applyProtection="1">
      <alignment horizontal="center" wrapText="1"/>
      <protection locked="0"/>
    </xf>
    <xf numFmtId="183" fontId="4" fillId="0" borderId="2" xfId="4" applyNumberFormat="1" applyFont="1" applyFill="1" applyBorder="1" applyAlignment="1" applyProtection="1">
      <alignment horizontal="center" wrapText="1"/>
      <protection locked="0"/>
    </xf>
    <xf numFmtId="178" fontId="4" fillId="0" borderId="2" xfId="28" applyNumberFormat="1" applyFont="1" applyFill="1" applyBorder="1" applyAlignment="1" applyProtection="1">
      <alignment horizontal="center"/>
      <protection locked="0"/>
    </xf>
    <xf numFmtId="183" fontId="4" fillId="0" borderId="2" xfId="28" applyNumberFormat="1" applyFont="1" applyFill="1" applyBorder="1" applyAlignment="1" applyProtection="1">
      <alignment horizontal="center"/>
      <protection locked="0"/>
    </xf>
    <xf numFmtId="182" fontId="4" fillId="0" borderId="2" xfId="81" applyNumberFormat="1" applyFont="1" applyFill="1" applyBorder="1" applyAlignment="1">
      <alignment horizontal="center"/>
    </xf>
    <xf numFmtId="182" fontId="26" fillId="0" borderId="12" xfId="0" applyNumberFormat="1" applyFont="1" applyFill="1" applyBorder="1" applyAlignment="1" applyProtection="1">
      <alignment horizontal="center" vertical="center" wrapText="1"/>
    </xf>
    <xf numFmtId="182" fontId="4" fillId="0" borderId="2" xfId="4" applyNumberFormat="1" applyFont="1" applyFill="1" applyBorder="1" applyAlignment="1" applyProtection="1">
      <alignment horizontal="center"/>
    </xf>
    <xf numFmtId="177" fontId="17" fillId="4" borderId="2" xfId="4" applyNumberFormat="1" applyFont="1" applyFill="1" applyBorder="1" applyAlignment="1" applyProtection="1">
      <alignment horizontal="right"/>
      <protection locked="0"/>
    </xf>
    <xf numFmtId="177" fontId="17" fillId="0" borderId="7" xfId="4" applyNumberFormat="1" applyFont="1" applyFill="1" applyBorder="1" applyAlignment="1" applyProtection="1">
      <alignment horizontal="right"/>
      <protection locked="0"/>
    </xf>
    <xf numFmtId="177" fontId="17" fillId="0" borderId="0" xfId="4" applyNumberFormat="1" applyFont="1" applyFill="1" applyBorder="1" applyAlignment="1" applyProtection="1">
      <alignment horizontal="right"/>
      <protection locked="0"/>
    </xf>
    <xf numFmtId="179" fontId="17" fillId="0" borderId="0" xfId="4" applyNumberFormat="1" applyFont="1" applyFill="1" applyBorder="1" applyAlignment="1" applyProtection="1">
      <alignment horizontal="right" wrapText="1"/>
      <protection locked="0"/>
    </xf>
    <xf numFmtId="177" fontId="17" fillId="0" borderId="11" xfId="4" applyNumberFormat="1" applyFont="1" applyFill="1" applyBorder="1" applyAlignment="1" applyProtection="1">
      <alignment horizontal="right"/>
      <protection locked="0"/>
    </xf>
    <xf numFmtId="177" fontId="17" fillId="0" borderId="2" xfId="65" applyNumberFormat="1" applyFont="1" applyFill="1" applyBorder="1" applyAlignment="1">
      <alignment horizontal="center" wrapText="1"/>
    </xf>
    <xf numFmtId="179" fontId="17" fillId="0" borderId="0" xfId="4" applyNumberFormat="1" applyFont="1" applyFill="1" applyBorder="1" applyAlignment="1" applyProtection="1">
      <alignment horizontal="center" wrapText="1"/>
      <protection locked="0"/>
    </xf>
    <xf numFmtId="183" fontId="4" fillId="5" borderId="2" xfId="4" applyNumberFormat="1" applyFont="1" applyFill="1" applyBorder="1" applyAlignment="1" applyProtection="1">
      <alignment horizontal="center" wrapText="1"/>
      <protection locked="0"/>
    </xf>
    <xf numFmtId="183" fontId="4" fillId="0" borderId="2" xfId="4" applyNumberFormat="1" applyFont="1" applyFill="1" applyBorder="1" applyAlignment="1" applyProtection="1">
      <alignment horizontal="center"/>
      <protection locked="0"/>
    </xf>
    <xf numFmtId="178" fontId="27" fillId="5" borderId="2" xfId="65" applyNumberFormat="1" applyFont="1" applyFill="1" applyBorder="1" applyAlignment="1">
      <alignment horizontal="center" wrapText="1"/>
    </xf>
    <xf numFmtId="182" fontId="4" fillId="5" borderId="2" xfId="65" applyNumberFormat="1" applyFont="1" applyFill="1" applyBorder="1" applyAlignment="1">
      <alignment horizontal="center" wrapText="1"/>
    </xf>
    <xf numFmtId="178" fontId="4" fillId="5" borderId="2" xfId="65" applyNumberFormat="1" applyFont="1" applyFill="1" applyBorder="1" applyAlignment="1">
      <alignment horizontal="center" wrapText="1"/>
    </xf>
    <xf numFmtId="183" fontId="4" fillId="5" borderId="2" xfId="28" applyNumberFormat="1" applyFont="1" applyFill="1" applyBorder="1" applyAlignment="1" applyProtection="1">
      <alignment horizontal="center"/>
      <protection locked="0"/>
    </xf>
    <xf numFmtId="178" fontId="4" fillId="0" borderId="2" xfId="0" applyNumberFormat="1" applyFont="1" applyFill="1" applyBorder="1" applyAlignment="1" applyProtection="1">
      <alignment horizontal="center" vertical="center" wrapText="1"/>
    </xf>
    <xf numFmtId="182" fontId="4" fillId="0" borderId="2" xfId="55" applyNumberFormat="1" applyFont="1" applyFill="1" applyBorder="1" applyAlignment="1">
      <alignment horizontal="center" wrapText="1"/>
    </xf>
    <xf numFmtId="178" fontId="4" fillId="0" borderId="2" xfId="55" applyNumberFormat="1" applyFont="1" applyFill="1" applyBorder="1" applyAlignment="1">
      <alignment horizontal="center" wrapText="1"/>
    </xf>
    <xf numFmtId="49" fontId="18" fillId="0" borderId="2" xfId="4" applyNumberFormat="1" applyFont="1" applyFill="1" applyBorder="1" applyAlignment="1" applyProtection="1">
      <alignment wrapText="1"/>
      <protection locked="0"/>
    </xf>
    <xf numFmtId="49" fontId="17" fillId="0" borderId="2" xfId="4" applyNumberFormat="1" applyFont="1" applyFill="1" applyBorder="1" applyAlignment="1" applyProtection="1">
      <alignment wrapText="1"/>
      <protection locked="0"/>
    </xf>
    <xf numFmtId="179" fontId="17" fillId="0" borderId="2" xfId="65" applyNumberFormat="1" applyFont="1" applyFill="1" applyBorder="1" applyAlignment="1">
      <alignment horizontal="right" wrapText="1"/>
    </xf>
  </cellXfs>
  <cellStyles count="82">
    <cellStyle name="常规" xfId="0" builtinId="0"/>
    <cellStyle name="货币[0]" xfId="1" builtinId="7"/>
    <cellStyle name="常规_4003_2015年结算单" xfId="2"/>
    <cellStyle name="输入" xfId="3" builtinId="20"/>
    <cellStyle name="常规_2004年资金算帐（年终结算）" xfId="4"/>
    <cellStyle name="20% - 强调文字颜色 3" xfId="5" builtinId="38"/>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_4006_2015年结算单"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常规_1998年各县市结算单_2015年结算单" xfId="28"/>
    <cellStyle name="计算" xfId="29" builtinId="22"/>
    <cellStyle name="检查单元格" xfId="30" builtinId="23"/>
    <cellStyle name="20% - 强调文字颜色 6" xfId="31" builtinId="50"/>
    <cellStyle name="强调文字颜色 2" xfId="32" builtinId="33"/>
    <cellStyle name="链接单元格" xfId="33" builtinId="24"/>
    <cellStyle name="常规_2008结算办法" xfId="34"/>
    <cellStyle name="汇总" xfId="35" builtinId="25"/>
    <cellStyle name="好" xfId="36" builtinId="26"/>
    <cellStyle name="适中" xfId="37" builtinId="28"/>
    <cellStyle name="强调文字颜色 1" xfId="38" builtinId="29"/>
    <cellStyle name="常规_2004年财政总决算报表_2015年结算单" xfId="39"/>
    <cellStyle name="20% - 强调文字颜色 5" xfId="40" builtinId="46"/>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千位分隔[0]_2013年对账表120" xfId="47"/>
    <cellStyle name="20% - 强调文字颜色 4" xfId="48" builtinId="42"/>
    <cellStyle name="40% - 强调文字颜色 4" xfId="49" builtinId="43"/>
    <cellStyle name="常规 3 3" xfId="50"/>
    <cellStyle name="强调文字颜色 5" xfId="51" builtinId="45"/>
    <cellStyle name="常规 2 2" xfId="52"/>
    <cellStyle name="40% - 强调文字颜色 5" xfId="53" builtinId="47"/>
    <cellStyle name="60% - 强调文字颜色 5" xfId="54" builtinId="48"/>
    <cellStyle name="常规_2005年体制测算5.16" xfId="55"/>
    <cellStyle name="强调文字颜色 6" xfId="56" builtinId="49"/>
    <cellStyle name="常规_4002" xfId="57"/>
    <cellStyle name="常规_2013年对账表120_2015年结算单" xfId="58"/>
    <cellStyle name="40% - 强调文字颜色 6" xfId="59" builtinId="51"/>
    <cellStyle name="常规_2013年对账表120" xfId="60"/>
    <cellStyle name="60% - 强调文字颜色 6" xfId="61" builtinId="52"/>
    <cellStyle name="常规 2" xfId="62"/>
    <cellStyle name="常规_2005年体制测算5.16_2015年结算单" xfId="63"/>
    <cellStyle name="常规_2010年结算（结算38）_2015年结算单" xfId="64"/>
    <cellStyle name="常规_2008结算办法_2015年结算单" xfId="65"/>
    <cellStyle name="常规_4002_2015年结算单" xfId="66"/>
    <cellStyle name="常规_4003" xfId="67"/>
    <cellStyle name="常规_4004" xfId="68"/>
    <cellStyle name="常规_4004_2015年结算单" xfId="69"/>
    <cellStyle name="常规_4010" xfId="70"/>
    <cellStyle name="常规_4005" xfId="71"/>
    <cellStyle name="常规_4010_2015年结算单" xfId="72"/>
    <cellStyle name="常规_4005_2015年结算单" xfId="73"/>
    <cellStyle name="常规_4006" xfId="74"/>
    <cellStyle name="常规_4013" xfId="75"/>
    <cellStyle name="常规_4008" xfId="76"/>
    <cellStyle name="常规_4013_2015年结算单" xfId="77"/>
    <cellStyle name="常规_4008_2015年结算单" xfId="78"/>
    <cellStyle name="常规_4009" xfId="79"/>
    <cellStyle name="常规_4009_2015年结算单" xfId="80"/>
    <cellStyle name="常规_喀什地区2015年转移支付下达情况（明细）" xfId="8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25"/>
  <sheetViews>
    <sheetView workbookViewId="0">
      <pane xSplit="2" ySplit="3" topLeftCell="C189" activePane="bottomRight" state="frozen"/>
      <selection/>
      <selection pane="topRight"/>
      <selection pane="bottomLeft"/>
      <selection pane="bottomRight" activeCell="C196" sqref="C196"/>
    </sheetView>
  </sheetViews>
  <sheetFormatPr defaultColWidth="9" defaultRowHeight="15.75"/>
  <cols>
    <col min="1" max="1" width="28.375" style="156" customWidth="1"/>
    <col min="2" max="2" width="15.625" style="156" customWidth="1"/>
    <col min="3" max="3" width="12.375" style="157" customWidth="1"/>
    <col min="4" max="4" width="11.875" style="158" customWidth="1"/>
    <col min="5" max="6" width="10.625" style="157" customWidth="1"/>
    <col min="7" max="7" width="11.5" style="159" customWidth="1"/>
    <col min="8" max="17" width="10.625" style="159" customWidth="1"/>
    <col min="18" max="18" width="7" style="160" hidden="1" customWidth="1"/>
    <col min="19" max="16384" width="9" style="161"/>
  </cols>
  <sheetData>
    <row r="1" ht="33" customHeight="1" spans="1:18">
      <c r="A1" s="162" t="s">
        <v>0</v>
      </c>
      <c r="B1" s="162"/>
      <c r="C1" s="162"/>
      <c r="D1" s="162"/>
      <c r="E1" s="162"/>
      <c r="F1" s="162"/>
      <c r="G1" s="162"/>
      <c r="H1" s="162"/>
      <c r="I1" s="162"/>
      <c r="J1" s="162"/>
      <c r="K1" s="162"/>
      <c r="L1" s="162"/>
      <c r="M1" s="162"/>
      <c r="N1" s="162"/>
      <c r="O1" s="162"/>
      <c r="P1" s="162"/>
      <c r="Q1" s="162"/>
      <c r="R1" s="162"/>
    </row>
    <row r="2" ht="22.5" customHeight="1" spans="1:17">
      <c r="A2" s="163"/>
      <c r="B2" s="164"/>
      <c r="C2" s="164"/>
      <c r="D2" s="165" t="s">
        <v>1</v>
      </c>
      <c r="E2" s="165"/>
      <c r="F2" s="165"/>
      <c r="G2" s="165"/>
      <c r="H2" s="165"/>
      <c r="I2" s="157"/>
      <c r="J2" s="157"/>
      <c r="K2" s="157"/>
      <c r="L2" s="243" t="s">
        <v>2</v>
      </c>
      <c r="M2" s="244"/>
      <c r="N2" s="244"/>
      <c r="O2" s="244"/>
      <c r="P2" s="244"/>
      <c r="Q2" s="244"/>
    </row>
    <row r="3" s="138" customFormat="1" ht="27" spans="1:18">
      <c r="A3" s="166" t="s">
        <v>3</v>
      </c>
      <c r="B3" s="167" t="s">
        <v>4</v>
      </c>
      <c r="C3" s="168" t="s">
        <v>5</v>
      </c>
      <c r="D3" s="169" t="s">
        <v>6</v>
      </c>
      <c r="E3" s="168" t="s">
        <v>7</v>
      </c>
      <c r="F3" s="168" t="s">
        <v>8</v>
      </c>
      <c r="G3" s="168" t="s">
        <v>9</v>
      </c>
      <c r="H3" s="168" t="s">
        <v>10</v>
      </c>
      <c r="I3" s="168" t="s">
        <v>11</v>
      </c>
      <c r="J3" s="168" t="s">
        <v>12</v>
      </c>
      <c r="K3" s="168" t="s">
        <v>13</v>
      </c>
      <c r="L3" s="168" t="s">
        <v>14</v>
      </c>
      <c r="M3" s="168" t="s">
        <v>15</v>
      </c>
      <c r="N3" s="168" t="s">
        <v>16</v>
      </c>
      <c r="O3" s="168" t="s">
        <v>17</v>
      </c>
      <c r="P3" s="168" t="s">
        <v>18</v>
      </c>
      <c r="Q3" s="168" t="s">
        <v>19</v>
      </c>
      <c r="R3" s="256" t="s">
        <v>20</v>
      </c>
    </row>
    <row r="4" s="139" customFormat="1" ht="24.75" customHeight="1" spans="1:18">
      <c r="A4" s="170" t="s">
        <v>21</v>
      </c>
      <c r="B4" s="171"/>
      <c r="C4" s="172" t="e">
        <f t="shared" ref="C4:C11" si="0">SUM(D4:Q4)</f>
        <v>#VALUE!</v>
      </c>
      <c r="D4" s="173" t="e">
        <f t="shared" ref="D4:Q4" si="1">D5+D159+D163</f>
        <v>#VALUE!</v>
      </c>
      <c r="E4" s="172" t="e">
        <f t="shared" si="1"/>
        <v>#VALUE!</v>
      </c>
      <c r="F4" s="172" t="e">
        <f t="shared" si="1"/>
        <v>#VALUE!</v>
      </c>
      <c r="G4" s="172" t="e">
        <f t="shared" si="1"/>
        <v>#VALUE!</v>
      </c>
      <c r="H4" s="172" t="e">
        <f t="shared" si="1"/>
        <v>#VALUE!</v>
      </c>
      <c r="I4" s="172" t="e">
        <f t="shared" si="1"/>
        <v>#VALUE!</v>
      </c>
      <c r="J4" s="172" t="e">
        <f t="shared" si="1"/>
        <v>#VALUE!</v>
      </c>
      <c r="K4" s="172" t="e">
        <f t="shared" si="1"/>
        <v>#VALUE!</v>
      </c>
      <c r="L4" s="172" t="e">
        <f t="shared" si="1"/>
        <v>#VALUE!</v>
      </c>
      <c r="M4" s="172" t="e">
        <f t="shared" si="1"/>
        <v>#VALUE!</v>
      </c>
      <c r="N4" s="172" t="e">
        <f t="shared" si="1"/>
        <v>#VALUE!</v>
      </c>
      <c r="O4" s="172" t="e">
        <f t="shared" si="1"/>
        <v>#VALUE!</v>
      </c>
      <c r="P4" s="172" t="e">
        <f t="shared" si="1"/>
        <v>#VALUE!</v>
      </c>
      <c r="Q4" s="172" t="e">
        <f t="shared" si="1"/>
        <v>#VALUE!</v>
      </c>
      <c r="R4" s="257" t="e">
        <f t="shared" ref="R4:R32" si="2">SUM(F4:Q4)</f>
        <v>#VALUE!</v>
      </c>
    </row>
    <row r="5" s="140" customFormat="1" ht="24.75" customHeight="1" spans="1:18">
      <c r="A5" s="174" t="s">
        <v>22</v>
      </c>
      <c r="B5" s="175"/>
      <c r="C5" s="176" t="e">
        <f t="shared" ref="C5:Q5" si="3">C6+C13+C154</f>
        <v>#VALUE!</v>
      </c>
      <c r="D5" s="177" t="e">
        <f t="shared" si="3"/>
        <v>#VALUE!</v>
      </c>
      <c r="E5" s="176" t="e">
        <f t="shared" si="3"/>
        <v>#VALUE!</v>
      </c>
      <c r="F5" s="176" t="e">
        <f t="shared" si="3"/>
        <v>#VALUE!</v>
      </c>
      <c r="G5" s="176" t="e">
        <f t="shared" si="3"/>
        <v>#VALUE!</v>
      </c>
      <c r="H5" s="176" t="e">
        <f t="shared" si="3"/>
        <v>#VALUE!</v>
      </c>
      <c r="I5" s="176" t="e">
        <f t="shared" si="3"/>
        <v>#VALUE!</v>
      </c>
      <c r="J5" s="176" t="e">
        <f t="shared" si="3"/>
        <v>#VALUE!</v>
      </c>
      <c r="K5" s="176" t="e">
        <f t="shared" si="3"/>
        <v>#VALUE!</v>
      </c>
      <c r="L5" s="176" t="e">
        <f t="shared" si="3"/>
        <v>#VALUE!</v>
      </c>
      <c r="M5" s="176" t="e">
        <f t="shared" si="3"/>
        <v>#VALUE!</v>
      </c>
      <c r="N5" s="176" t="e">
        <f t="shared" si="3"/>
        <v>#VALUE!</v>
      </c>
      <c r="O5" s="176" t="e">
        <f t="shared" si="3"/>
        <v>#VALUE!</v>
      </c>
      <c r="P5" s="176" t="e">
        <f t="shared" si="3"/>
        <v>#VALUE!</v>
      </c>
      <c r="Q5" s="176" t="e">
        <f t="shared" si="3"/>
        <v>#VALUE!</v>
      </c>
      <c r="R5" s="257" t="e">
        <f t="shared" si="2"/>
        <v>#VALUE!</v>
      </c>
    </row>
    <row r="6" s="141" customFormat="1" ht="24.75" customHeight="1" spans="1:18">
      <c r="A6" s="178" t="s">
        <v>23</v>
      </c>
      <c r="B6" s="179"/>
      <c r="C6" s="180">
        <f t="shared" si="0"/>
        <v>37437</v>
      </c>
      <c r="D6" s="181">
        <f t="shared" ref="D6:Q6" si="4">SUM(D7:D11)</f>
        <v>10026</v>
      </c>
      <c r="E6" s="180">
        <f t="shared" si="4"/>
        <v>0</v>
      </c>
      <c r="F6" s="180">
        <f t="shared" si="4"/>
        <v>10479</v>
      </c>
      <c r="G6" s="180">
        <f t="shared" si="4"/>
        <v>2306</v>
      </c>
      <c r="H6" s="180">
        <f t="shared" si="4"/>
        <v>1521</v>
      </c>
      <c r="I6" s="180">
        <f t="shared" si="4"/>
        <v>865</v>
      </c>
      <c r="J6" s="180">
        <f t="shared" si="4"/>
        <v>1558</v>
      </c>
      <c r="K6" s="180">
        <f t="shared" si="4"/>
        <v>1281</v>
      </c>
      <c r="L6" s="180">
        <f t="shared" si="4"/>
        <v>2087</v>
      </c>
      <c r="M6" s="180">
        <f t="shared" si="4"/>
        <v>1820</v>
      </c>
      <c r="N6" s="180">
        <f t="shared" si="4"/>
        <v>1539</v>
      </c>
      <c r="O6" s="180">
        <f t="shared" si="4"/>
        <v>814</v>
      </c>
      <c r="P6" s="180">
        <f t="shared" si="4"/>
        <v>2693</v>
      </c>
      <c r="Q6" s="180">
        <f t="shared" si="4"/>
        <v>448</v>
      </c>
      <c r="R6" s="257">
        <f t="shared" si="2"/>
        <v>27411</v>
      </c>
    </row>
    <row r="7" s="142" customFormat="1" ht="24.75" customHeight="1" spans="1:18">
      <c r="A7" s="170" t="s">
        <v>24</v>
      </c>
      <c r="B7" s="171" t="s">
        <v>25</v>
      </c>
      <c r="C7" s="182">
        <f t="shared" si="0"/>
        <v>3305</v>
      </c>
      <c r="D7" s="183">
        <v>-895</v>
      </c>
      <c r="E7" s="184"/>
      <c r="F7" s="185">
        <v>1135</v>
      </c>
      <c r="G7" s="185">
        <v>618</v>
      </c>
      <c r="H7" s="185">
        <v>162</v>
      </c>
      <c r="I7" s="185">
        <v>147</v>
      </c>
      <c r="J7" s="185">
        <v>385</v>
      </c>
      <c r="K7" s="185">
        <v>155</v>
      </c>
      <c r="L7" s="185">
        <v>264</v>
      </c>
      <c r="M7" s="185">
        <v>547</v>
      </c>
      <c r="N7" s="185">
        <v>547</v>
      </c>
      <c r="O7" s="185">
        <v>117</v>
      </c>
      <c r="P7" s="185">
        <v>86</v>
      </c>
      <c r="Q7" s="185">
        <v>37</v>
      </c>
      <c r="R7" s="257">
        <f t="shared" si="2"/>
        <v>4200</v>
      </c>
    </row>
    <row r="8" s="142" customFormat="1" ht="24.75" customHeight="1" spans="1:18">
      <c r="A8" s="170" t="s">
        <v>26</v>
      </c>
      <c r="B8" s="171" t="s">
        <v>27</v>
      </c>
      <c r="C8" s="182">
        <f t="shared" si="0"/>
        <v>8467</v>
      </c>
      <c r="D8" s="173"/>
      <c r="E8" s="184"/>
      <c r="F8" s="185">
        <v>2272</v>
      </c>
      <c r="G8" s="185">
        <v>585</v>
      </c>
      <c r="H8" s="185">
        <v>784</v>
      </c>
      <c r="I8" s="185">
        <v>503</v>
      </c>
      <c r="J8" s="185">
        <v>458</v>
      </c>
      <c r="K8" s="185">
        <v>512</v>
      </c>
      <c r="L8" s="185">
        <v>781</v>
      </c>
      <c r="M8" s="185">
        <v>565</v>
      </c>
      <c r="N8" s="185">
        <v>759</v>
      </c>
      <c r="O8" s="185">
        <v>465</v>
      </c>
      <c r="P8" s="185">
        <v>407</v>
      </c>
      <c r="Q8" s="185">
        <v>376</v>
      </c>
      <c r="R8" s="257">
        <f t="shared" si="2"/>
        <v>8467</v>
      </c>
    </row>
    <row r="9" s="142" customFormat="1" ht="24.75" customHeight="1" spans="1:18">
      <c r="A9" s="170" t="s">
        <v>28</v>
      </c>
      <c r="B9" s="171" t="s">
        <v>29</v>
      </c>
      <c r="C9" s="182">
        <f t="shared" si="0"/>
        <v>1338</v>
      </c>
      <c r="D9" s="183">
        <v>390</v>
      </c>
      <c r="E9" s="186"/>
      <c r="F9" s="185">
        <v>918</v>
      </c>
      <c r="G9" s="185">
        <v>1</v>
      </c>
      <c r="H9" s="185">
        <v>2</v>
      </c>
      <c r="I9" s="185">
        <v>1</v>
      </c>
      <c r="J9" s="185">
        <v>5</v>
      </c>
      <c r="K9" s="185">
        <v>1</v>
      </c>
      <c r="L9" s="185">
        <v>2</v>
      </c>
      <c r="M9" s="185">
        <v>14</v>
      </c>
      <c r="N9" s="185">
        <v>0</v>
      </c>
      <c r="O9" s="185">
        <v>0</v>
      </c>
      <c r="P9" s="185">
        <v>1</v>
      </c>
      <c r="Q9" s="185">
        <v>3</v>
      </c>
      <c r="R9" s="257">
        <f t="shared" si="2"/>
        <v>948</v>
      </c>
    </row>
    <row r="10" s="142" customFormat="1" ht="24.75" customHeight="1" spans="1:18">
      <c r="A10" s="170" t="s">
        <v>30</v>
      </c>
      <c r="B10" s="171" t="s">
        <v>31</v>
      </c>
      <c r="C10" s="182">
        <f t="shared" si="0"/>
        <v>1527</v>
      </c>
      <c r="D10" s="187"/>
      <c r="E10" s="186"/>
      <c r="F10" s="185"/>
      <c r="G10" s="185">
        <v>5</v>
      </c>
      <c r="H10" s="185">
        <v>42</v>
      </c>
      <c r="I10" s="185"/>
      <c r="J10" s="185"/>
      <c r="K10" s="185">
        <v>108</v>
      </c>
      <c r="L10" s="185">
        <v>851</v>
      </c>
      <c r="M10" s="185">
        <v>453</v>
      </c>
      <c r="N10" s="185"/>
      <c r="O10" s="185">
        <v>11</v>
      </c>
      <c r="P10" s="185">
        <v>57</v>
      </c>
      <c r="Q10" s="185"/>
      <c r="R10" s="257">
        <f t="shared" si="2"/>
        <v>1527</v>
      </c>
    </row>
    <row r="11" s="139" customFormat="1" ht="24.75" customHeight="1" spans="1:18">
      <c r="A11" s="170" t="s">
        <v>32</v>
      </c>
      <c r="B11" s="171"/>
      <c r="C11" s="182">
        <f t="shared" si="0"/>
        <v>22800</v>
      </c>
      <c r="D11" s="188">
        <v>10531</v>
      </c>
      <c r="E11" s="172"/>
      <c r="F11" s="172">
        <v>6154</v>
      </c>
      <c r="G11" s="172">
        <v>1097</v>
      </c>
      <c r="H11" s="172">
        <v>531</v>
      </c>
      <c r="I11" s="172">
        <v>214</v>
      </c>
      <c r="J11" s="172">
        <v>710</v>
      </c>
      <c r="K11" s="172">
        <v>505</v>
      </c>
      <c r="L11" s="172">
        <v>189</v>
      </c>
      <c r="M11" s="172">
        <v>241</v>
      </c>
      <c r="N11" s="172">
        <v>233</v>
      </c>
      <c r="O11" s="172">
        <v>221</v>
      </c>
      <c r="P11" s="245">
        <v>2142</v>
      </c>
      <c r="Q11" s="172">
        <v>32</v>
      </c>
      <c r="R11" s="257">
        <f t="shared" si="2"/>
        <v>12269</v>
      </c>
    </row>
    <row r="12" s="139" customFormat="1" ht="24.75" customHeight="1" spans="1:18">
      <c r="A12" s="170"/>
      <c r="B12" s="170"/>
      <c r="C12" s="172"/>
      <c r="D12" s="173"/>
      <c r="E12" s="172">
        <v>0</v>
      </c>
      <c r="F12" s="172"/>
      <c r="G12" s="172"/>
      <c r="H12" s="172"/>
      <c r="I12" s="172"/>
      <c r="J12" s="172"/>
      <c r="K12" s="172"/>
      <c r="L12" s="172"/>
      <c r="M12" s="172"/>
      <c r="N12" s="172"/>
      <c r="O12" s="172"/>
      <c r="P12" s="172"/>
      <c r="Q12" s="172"/>
      <c r="R12" s="257">
        <f t="shared" si="2"/>
        <v>0</v>
      </c>
    </row>
    <row r="13" s="141" customFormat="1" ht="24.75" customHeight="1" spans="1:18">
      <c r="A13" s="178" t="s">
        <v>33</v>
      </c>
      <c r="B13" s="179"/>
      <c r="C13" s="180" t="e">
        <f t="shared" ref="C13:Q13" si="5">#VALUE!</f>
        <v>#VALUE!</v>
      </c>
      <c r="D13" s="181" t="e">
        <f t="shared" si="5"/>
        <v>#VALUE!</v>
      </c>
      <c r="E13" s="180" t="e">
        <f t="shared" si="5"/>
        <v>#VALUE!</v>
      </c>
      <c r="F13" s="180" t="e">
        <f t="shared" si="5"/>
        <v>#VALUE!</v>
      </c>
      <c r="G13" s="180" t="e">
        <f t="shared" si="5"/>
        <v>#VALUE!</v>
      </c>
      <c r="H13" s="180" t="e">
        <f t="shared" si="5"/>
        <v>#VALUE!</v>
      </c>
      <c r="I13" s="180" t="e">
        <f t="shared" si="5"/>
        <v>#VALUE!</v>
      </c>
      <c r="J13" s="180" t="e">
        <f t="shared" si="5"/>
        <v>#VALUE!</v>
      </c>
      <c r="K13" s="180" t="e">
        <f t="shared" si="5"/>
        <v>#VALUE!</v>
      </c>
      <c r="L13" s="180" t="e">
        <f t="shared" si="5"/>
        <v>#VALUE!</v>
      </c>
      <c r="M13" s="180" t="e">
        <f t="shared" si="5"/>
        <v>#VALUE!</v>
      </c>
      <c r="N13" s="180" t="e">
        <f t="shared" si="5"/>
        <v>#VALUE!</v>
      </c>
      <c r="O13" s="180" t="e">
        <f t="shared" si="5"/>
        <v>#VALUE!</v>
      </c>
      <c r="P13" s="180" t="e">
        <f t="shared" si="5"/>
        <v>#VALUE!</v>
      </c>
      <c r="Q13" s="180" t="e">
        <f t="shared" si="5"/>
        <v>#VALUE!</v>
      </c>
      <c r="R13" s="257" t="e">
        <f t="shared" si="2"/>
        <v>#VALUE!</v>
      </c>
    </row>
    <row r="14" s="141" customFormat="1" ht="24.75" customHeight="1" spans="1:18">
      <c r="A14" s="178" t="s">
        <v>34</v>
      </c>
      <c r="B14" s="179"/>
      <c r="C14" s="180">
        <f t="shared" ref="C14:Q14" si="6">SUM(C15:C20)</f>
        <v>58046</v>
      </c>
      <c r="D14" s="181">
        <f t="shared" si="6"/>
        <v>12695</v>
      </c>
      <c r="E14" s="180">
        <f t="shared" si="6"/>
        <v>0</v>
      </c>
      <c r="F14" s="180">
        <f t="shared" si="6"/>
        <v>2536</v>
      </c>
      <c r="G14" s="180">
        <f t="shared" si="6"/>
        <v>6208</v>
      </c>
      <c r="H14" s="180">
        <f t="shared" si="6"/>
        <v>3771</v>
      </c>
      <c r="I14" s="180">
        <f t="shared" si="6"/>
        <v>5427</v>
      </c>
      <c r="J14" s="180">
        <f t="shared" si="6"/>
        <v>4725</v>
      </c>
      <c r="K14" s="180">
        <f t="shared" si="6"/>
        <v>4679</v>
      </c>
      <c r="L14" s="180">
        <f t="shared" si="6"/>
        <v>3367</v>
      </c>
      <c r="M14" s="180">
        <f t="shared" si="6"/>
        <v>2876</v>
      </c>
      <c r="N14" s="180">
        <f t="shared" si="6"/>
        <v>2037</v>
      </c>
      <c r="O14" s="180">
        <f t="shared" si="6"/>
        <v>3364</v>
      </c>
      <c r="P14" s="180">
        <f t="shared" si="6"/>
        <v>3987</v>
      </c>
      <c r="Q14" s="180">
        <f t="shared" si="6"/>
        <v>2374</v>
      </c>
      <c r="R14" s="257">
        <f t="shared" si="2"/>
        <v>45351</v>
      </c>
    </row>
    <row r="15" s="139" customFormat="1" ht="24.75" customHeight="1" spans="1:18">
      <c r="A15" s="189" t="s">
        <v>35</v>
      </c>
      <c r="B15" s="171"/>
      <c r="C15" s="182">
        <f t="shared" ref="C15:C20" si="7">SUM(D15:Q15)</f>
        <v>38073</v>
      </c>
      <c r="D15" s="190">
        <v>7626</v>
      </c>
      <c r="E15" s="172"/>
      <c r="F15" s="191">
        <v>0</v>
      </c>
      <c r="G15" s="191">
        <v>4319</v>
      </c>
      <c r="H15" s="191">
        <v>2688</v>
      </c>
      <c r="I15" s="191">
        <v>4430</v>
      </c>
      <c r="J15" s="191">
        <v>3196</v>
      </c>
      <c r="K15" s="191">
        <v>3810</v>
      </c>
      <c r="L15" s="191">
        <v>2041</v>
      </c>
      <c r="M15" s="191">
        <v>1915</v>
      </c>
      <c r="N15" s="191">
        <v>414</v>
      </c>
      <c r="O15" s="191">
        <v>2553</v>
      </c>
      <c r="P15" s="191">
        <v>3188</v>
      </c>
      <c r="Q15" s="191">
        <v>1893</v>
      </c>
      <c r="R15" s="257">
        <f t="shared" si="2"/>
        <v>30447</v>
      </c>
    </row>
    <row r="16" s="139" customFormat="1" ht="24.75" customHeight="1" spans="1:18">
      <c r="A16" s="189" t="s">
        <v>36</v>
      </c>
      <c r="B16" s="192" t="s">
        <v>37</v>
      </c>
      <c r="C16" s="182">
        <f t="shared" si="7"/>
        <v>10840</v>
      </c>
      <c r="D16" s="190">
        <v>1029</v>
      </c>
      <c r="E16" s="172"/>
      <c r="F16" s="191">
        <v>2123</v>
      </c>
      <c r="G16" s="191">
        <v>1346</v>
      </c>
      <c r="H16" s="191">
        <v>756</v>
      </c>
      <c r="I16" s="191">
        <v>634</v>
      </c>
      <c r="J16" s="191">
        <v>1056</v>
      </c>
      <c r="K16" s="191">
        <v>589</v>
      </c>
      <c r="L16" s="191">
        <v>899</v>
      </c>
      <c r="M16" s="191">
        <v>671</v>
      </c>
      <c r="N16" s="191">
        <v>554</v>
      </c>
      <c r="O16" s="191">
        <v>495</v>
      </c>
      <c r="P16" s="191">
        <v>472</v>
      </c>
      <c r="Q16" s="191">
        <v>216</v>
      </c>
      <c r="R16" s="257">
        <f t="shared" si="2"/>
        <v>9811</v>
      </c>
    </row>
    <row r="17" s="139" customFormat="1" ht="24.75" customHeight="1" spans="1:18">
      <c r="A17" s="189" t="s">
        <v>38</v>
      </c>
      <c r="B17" s="193" t="s">
        <v>39</v>
      </c>
      <c r="C17" s="182">
        <f t="shared" si="7"/>
        <v>5241</v>
      </c>
      <c r="D17" s="190">
        <v>2367</v>
      </c>
      <c r="E17" s="172"/>
      <c r="F17" s="191">
        <v>243</v>
      </c>
      <c r="G17" s="191">
        <v>366</v>
      </c>
      <c r="H17" s="191">
        <v>257</v>
      </c>
      <c r="I17" s="191">
        <v>248</v>
      </c>
      <c r="J17" s="191">
        <v>301</v>
      </c>
      <c r="K17" s="191">
        <v>159</v>
      </c>
      <c r="L17" s="191">
        <v>274</v>
      </c>
      <c r="M17" s="191">
        <v>179</v>
      </c>
      <c r="N17" s="191">
        <v>242</v>
      </c>
      <c r="O17" s="191">
        <v>235</v>
      </c>
      <c r="P17" s="191">
        <v>229</v>
      </c>
      <c r="Q17" s="191">
        <v>141</v>
      </c>
      <c r="R17" s="257">
        <f t="shared" si="2"/>
        <v>2874</v>
      </c>
    </row>
    <row r="18" s="139" customFormat="1" ht="24.75" customHeight="1" spans="1:18">
      <c r="A18" s="189" t="s">
        <v>40</v>
      </c>
      <c r="B18" s="193" t="s">
        <v>41</v>
      </c>
      <c r="C18" s="182">
        <f t="shared" si="7"/>
        <v>1245</v>
      </c>
      <c r="D18" s="194">
        <v>1245</v>
      </c>
      <c r="E18" s="172"/>
      <c r="F18" s="172"/>
      <c r="G18" s="172"/>
      <c r="H18" s="172"/>
      <c r="I18" s="172"/>
      <c r="J18" s="172"/>
      <c r="K18" s="172"/>
      <c r="L18" s="172"/>
      <c r="M18" s="172"/>
      <c r="N18" s="172"/>
      <c r="O18" s="172"/>
      <c r="P18" s="172"/>
      <c r="Q18" s="172"/>
      <c r="R18" s="257">
        <f t="shared" si="2"/>
        <v>0</v>
      </c>
    </row>
    <row r="19" s="139" customFormat="1" ht="24.75" customHeight="1" spans="1:18">
      <c r="A19" s="189" t="s">
        <v>42</v>
      </c>
      <c r="B19" s="170" t="s">
        <v>43</v>
      </c>
      <c r="C19" s="182">
        <f t="shared" si="7"/>
        <v>723</v>
      </c>
      <c r="D19" s="183"/>
      <c r="E19" s="172"/>
      <c r="F19" s="185"/>
      <c r="G19" s="185"/>
      <c r="H19" s="185"/>
      <c r="I19" s="185"/>
      <c r="J19" s="185"/>
      <c r="K19" s="185"/>
      <c r="L19" s="185"/>
      <c r="M19" s="185"/>
      <c r="N19" s="185">
        <v>723</v>
      </c>
      <c r="O19" s="185"/>
      <c r="P19" s="185"/>
      <c r="Q19" s="185"/>
      <c r="R19" s="257">
        <f t="shared" si="2"/>
        <v>723</v>
      </c>
    </row>
    <row r="20" s="139" customFormat="1" ht="24.75" customHeight="1" spans="1:18">
      <c r="A20" s="189" t="s">
        <v>44</v>
      </c>
      <c r="B20" s="193" t="s">
        <v>45</v>
      </c>
      <c r="C20" s="182">
        <f t="shared" si="7"/>
        <v>1924</v>
      </c>
      <c r="D20" s="173">
        <v>428</v>
      </c>
      <c r="E20" s="172"/>
      <c r="F20" s="172">
        <v>170</v>
      </c>
      <c r="G20" s="172">
        <v>177</v>
      </c>
      <c r="H20" s="172">
        <v>70</v>
      </c>
      <c r="I20" s="172">
        <v>115</v>
      </c>
      <c r="J20" s="172">
        <v>172</v>
      </c>
      <c r="K20" s="172">
        <v>121</v>
      </c>
      <c r="L20" s="172">
        <v>153</v>
      </c>
      <c r="M20" s="172">
        <v>111</v>
      </c>
      <c r="N20" s="185">
        <v>104</v>
      </c>
      <c r="O20" s="172">
        <v>81</v>
      </c>
      <c r="P20" s="172">
        <v>98</v>
      </c>
      <c r="Q20" s="172">
        <v>124</v>
      </c>
      <c r="R20" s="257">
        <f t="shared" si="2"/>
        <v>1496</v>
      </c>
    </row>
    <row r="21" s="139" customFormat="1" ht="24.75" customHeight="1" spans="1:18">
      <c r="A21" s="170"/>
      <c r="B21" s="193"/>
      <c r="C21" s="182"/>
      <c r="D21" s="173"/>
      <c r="E21" s="172"/>
      <c r="F21" s="172"/>
      <c r="G21" s="172"/>
      <c r="H21" s="172"/>
      <c r="I21" s="172"/>
      <c r="J21" s="172"/>
      <c r="K21" s="172"/>
      <c r="L21" s="172"/>
      <c r="M21" s="172"/>
      <c r="N21" s="172"/>
      <c r="O21" s="172"/>
      <c r="P21" s="172"/>
      <c r="Q21" s="172"/>
      <c r="R21" s="257">
        <f t="shared" si="2"/>
        <v>0</v>
      </c>
    </row>
    <row r="22" s="141" customFormat="1" ht="24.75" customHeight="1" spans="1:18">
      <c r="A22" s="178" t="s">
        <v>46</v>
      </c>
      <c r="B22" s="179"/>
      <c r="C22" s="180">
        <f t="shared" ref="C22:C36" si="8">SUM(D22:Q22)</f>
        <v>595983</v>
      </c>
      <c r="D22" s="181">
        <f t="shared" ref="D22:Q22" si="9">SUM(D23:D36)</f>
        <v>90679</v>
      </c>
      <c r="E22" s="180">
        <f t="shared" si="9"/>
        <v>19000</v>
      </c>
      <c r="F22" s="180">
        <f t="shared" si="9"/>
        <v>43576</v>
      </c>
      <c r="G22" s="180">
        <f t="shared" si="9"/>
        <v>93369</v>
      </c>
      <c r="H22" s="180">
        <f t="shared" si="9"/>
        <v>39719</v>
      </c>
      <c r="I22" s="180">
        <f t="shared" si="9"/>
        <v>37413</v>
      </c>
      <c r="J22" s="180">
        <f t="shared" si="9"/>
        <v>56487</v>
      </c>
      <c r="K22" s="180">
        <f t="shared" si="9"/>
        <v>44899</v>
      </c>
      <c r="L22" s="180">
        <f t="shared" si="9"/>
        <v>45182</v>
      </c>
      <c r="M22" s="180">
        <f t="shared" si="9"/>
        <v>28819</v>
      </c>
      <c r="N22" s="180">
        <f t="shared" si="9"/>
        <v>24685</v>
      </c>
      <c r="O22" s="180">
        <f t="shared" si="9"/>
        <v>34092</v>
      </c>
      <c r="P22" s="180">
        <f t="shared" si="9"/>
        <v>23994</v>
      </c>
      <c r="Q22" s="180">
        <f t="shared" si="9"/>
        <v>14069</v>
      </c>
      <c r="R22" s="257">
        <f t="shared" si="2"/>
        <v>486304</v>
      </c>
    </row>
    <row r="23" s="143" customFormat="1" ht="24.75" customHeight="1" spans="1:18">
      <c r="A23" s="195" t="s">
        <v>47</v>
      </c>
      <c r="B23" s="196" t="s">
        <v>48</v>
      </c>
      <c r="C23" s="197">
        <f t="shared" si="8"/>
        <v>222976</v>
      </c>
      <c r="D23" s="198">
        <v>30111</v>
      </c>
      <c r="E23" s="199"/>
      <c r="F23" s="199">
        <v>4168</v>
      </c>
      <c r="G23" s="199">
        <v>44647</v>
      </c>
      <c r="H23" s="199">
        <v>15790</v>
      </c>
      <c r="I23" s="199">
        <v>14546</v>
      </c>
      <c r="J23" s="199">
        <v>25404</v>
      </c>
      <c r="K23" s="199">
        <v>20260</v>
      </c>
      <c r="L23" s="199">
        <v>20747</v>
      </c>
      <c r="M23" s="199">
        <v>9839</v>
      </c>
      <c r="N23" s="199">
        <v>7884</v>
      </c>
      <c r="O23" s="199">
        <v>14611</v>
      </c>
      <c r="P23" s="199">
        <v>8525</v>
      </c>
      <c r="Q23" s="199">
        <v>6444</v>
      </c>
      <c r="R23" s="258">
        <f t="shared" si="2"/>
        <v>192865</v>
      </c>
    </row>
    <row r="24" s="144" customFormat="1" ht="24.75" customHeight="1" spans="1:18">
      <c r="A24" s="200" t="s">
        <v>49</v>
      </c>
      <c r="B24" s="201" t="s">
        <v>50</v>
      </c>
      <c r="C24" s="197">
        <f t="shared" si="8"/>
        <v>16693</v>
      </c>
      <c r="D24" s="202">
        <v>1419</v>
      </c>
      <c r="E24" s="203"/>
      <c r="F24" s="204">
        <v>1886</v>
      </c>
      <c r="G24" s="204">
        <v>2483</v>
      </c>
      <c r="H24" s="204">
        <v>1204</v>
      </c>
      <c r="I24" s="204">
        <v>1317</v>
      </c>
      <c r="J24" s="204">
        <v>1649</v>
      </c>
      <c r="K24" s="204">
        <v>1283</v>
      </c>
      <c r="L24" s="204">
        <v>1304</v>
      </c>
      <c r="M24" s="204">
        <v>972</v>
      </c>
      <c r="N24" s="204">
        <v>869</v>
      </c>
      <c r="O24" s="204">
        <v>1034</v>
      </c>
      <c r="P24" s="204">
        <v>855</v>
      </c>
      <c r="Q24" s="204">
        <v>418</v>
      </c>
      <c r="R24" s="257">
        <f t="shared" si="2"/>
        <v>15274</v>
      </c>
    </row>
    <row r="25" s="144" customFormat="1" ht="24.75" customHeight="1" spans="1:18">
      <c r="A25" s="200" t="s">
        <v>51</v>
      </c>
      <c r="B25" s="201" t="s">
        <v>52</v>
      </c>
      <c r="C25" s="197">
        <f t="shared" si="8"/>
        <v>17732</v>
      </c>
      <c r="D25" s="205">
        <v>1468</v>
      </c>
      <c r="E25" s="203"/>
      <c r="F25" s="206">
        <v>1950</v>
      </c>
      <c r="G25" s="206">
        <v>2699</v>
      </c>
      <c r="H25" s="206">
        <v>1282</v>
      </c>
      <c r="I25" s="206">
        <v>1387</v>
      </c>
      <c r="J25" s="206">
        <v>1752</v>
      </c>
      <c r="K25" s="206">
        <v>1410</v>
      </c>
      <c r="L25" s="206">
        <v>1447</v>
      </c>
      <c r="M25" s="206">
        <v>1004</v>
      </c>
      <c r="N25" s="206">
        <v>908</v>
      </c>
      <c r="O25" s="206">
        <v>1098</v>
      </c>
      <c r="P25" s="206">
        <v>894</v>
      </c>
      <c r="Q25" s="206">
        <v>433</v>
      </c>
      <c r="R25" s="257">
        <f t="shared" si="2"/>
        <v>16264</v>
      </c>
    </row>
    <row r="26" s="144" customFormat="1" ht="24.75" customHeight="1" spans="1:18">
      <c r="A26" s="200" t="s">
        <v>53</v>
      </c>
      <c r="B26" s="201" t="s">
        <v>54</v>
      </c>
      <c r="C26" s="197">
        <f t="shared" si="8"/>
        <v>31367</v>
      </c>
      <c r="D26" s="205">
        <v>4513</v>
      </c>
      <c r="E26" s="203"/>
      <c r="F26" s="206">
        <v>3534</v>
      </c>
      <c r="G26" s="206">
        <v>5417</v>
      </c>
      <c r="H26" s="206">
        <v>2016</v>
      </c>
      <c r="I26" s="206">
        <v>1958</v>
      </c>
      <c r="J26" s="206">
        <v>3207</v>
      </c>
      <c r="K26" s="206">
        <v>2388</v>
      </c>
      <c r="L26" s="206">
        <v>2581</v>
      </c>
      <c r="M26" s="206">
        <v>1377</v>
      </c>
      <c r="N26" s="206">
        <v>1198</v>
      </c>
      <c r="O26" s="206">
        <v>1583</v>
      </c>
      <c r="P26" s="206">
        <v>1187</v>
      </c>
      <c r="Q26" s="206">
        <v>408</v>
      </c>
      <c r="R26" s="257">
        <f t="shared" si="2"/>
        <v>26854</v>
      </c>
    </row>
    <row r="27" s="144" customFormat="1" ht="24.75" customHeight="1" spans="1:18">
      <c r="A27" s="200" t="s">
        <v>55</v>
      </c>
      <c r="B27" s="201" t="s">
        <v>56</v>
      </c>
      <c r="C27" s="197">
        <f t="shared" si="8"/>
        <v>66752</v>
      </c>
      <c r="D27" s="207">
        <v>5690</v>
      </c>
      <c r="E27" s="203"/>
      <c r="F27" s="208">
        <v>7848</v>
      </c>
      <c r="G27" s="209">
        <v>9924</v>
      </c>
      <c r="H27" s="210">
        <v>4950</v>
      </c>
      <c r="I27" s="246">
        <v>5038</v>
      </c>
      <c r="J27" s="247">
        <v>6218</v>
      </c>
      <c r="K27" s="248">
        <v>5174</v>
      </c>
      <c r="L27" s="248">
        <v>5206</v>
      </c>
      <c r="M27" s="249">
        <v>4064</v>
      </c>
      <c r="N27" s="250">
        <v>3412</v>
      </c>
      <c r="O27" s="251">
        <v>4336</v>
      </c>
      <c r="P27" s="251">
        <v>3228</v>
      </c>
      <c r="Q27" s="251">
        <v>1664</v>
      </c>
      <c r="R27" s="257">
        <f t="shared" si="2"/>
        <v>61062</v>
      </c>
    </row>
    <row r="28" s="144" customFormat="1" ht="24.75" customHeight="1" spans="1:18">
      <c r="A28" s="200" t="s">
        <v>57</v>
      </c>
      <c r="B28" s="201" t="s">
        <v>58</v>
      </c>
      <c r="C28" s="197">
        <f t="shared" si="8"/>
        <v>121196</v>
      </c>
      <c r="D28" s="211">
        <v>10503</v>
      </c>
      <c r="E28" s="203"/>
      <c r="F28" s="212">
        <v>13747</v>
      </c>
      <c r="G28" s="212">
        <v>17509</v>
      </c>
      <c r="H28" s="212">
        <v>9387</v>
      </c>
      <c r="I28" s="212">
        <v>8859</v>
      </c>
      <c r="J28" s="212">
        <v>11640</v>
      </c>
      <c r="K28" s="212">
        <v>9293</v>
      </c>
      <c r="L28" s="212">
        <v>9031</v>
      </c>
      <c r="M28" s="212">
        <v>7479</v>
      </c>
      <c r="N28" s="212">
        <v>6837</v>
      </c>
      <c r="O28" s="212">
        <v>7997</v>
      </c>
      <c r="P28" s="212">
        <v>5621</v>
      </c>
      <c r="Q28" s="212">
        <v>3293</v>
      </c>
      <c r="R28" s="257">
        <f t="shared" si="2"/>
        <v>110693</v>
      </c>
    </row>
    <row r="29" s="145" customFormat="1" ht="24.75" customHeight="1" spans="1:18">
      <c r="A29" s="200" t="s">
        <v>59</v>
      </c>
      <c r="B29" s="171" t="s">
        <v>60</v>
      </c>
      <c r="C29" s="197">
        <f t="shared" si="8"/>
        <v>1428</v>
      </c>
      <c r="D29" s="213">
        <v>700</v>
      </c>
      <c r="E29" s="214"/>
      <c r="F29" s="214">
        <v>108</v>
      </c>
      <c r="G29" s="214">
        <v>84</v>
      </c>
      <c r="H29" s="214">
        <v>60</v>
      </c>
      <c r="I29" s="214">
        <v>40</v>
      </c>
      <c r="J29" s="214">
        <v>64</v>
      </c>
      <c r="K29" s="214">
        <v>92</v>
      </c>
      <c r="L29" s="214">
        <v>72</v>
      </c>
      <c r="M29" s="214">
        <v>76</v>
      </c>
      <c r="N29" s="214">
        <v>20</v>
      </c>
      <c r="O29" s="214">
        <v>44</v>
      </c>
      <c r="P29" s="214">
        <v>20</v>
      </c>
      <c r="Q29" s="214">
        <v>48</v>
      </c>
      <c r="R29" s="257">
        <f t="shared" si="2"/>
        <v>728</v>
      </c>
    </row>
    <row r="30" s="146" customFormat="1" ht="24.75" customHeight="1" spans="1:18">
      <c r="A30" s="215" t="s">
        <v>61</v>
      </c>
      <c r="B30" s="196" t="s">
        <v>62</v>
      </c>
      <c r="C30" s="197">
        <f t="shared" si="8"/>
        <v>17397</v>
      </c>
      <c r="D30" s="216">
        <v>17397</v>
      </c>
      <c r="E30" s="217"/>
      <c r="F30" s="217"/>
      <c r="G30" s="217"/>
      <c r="H30" s="217"/>
      <c r="I30" s="217"/>
      <c r="J30" s="217"/>
      <c r="K30" s="217"/>
      <c r="L30" s="217"/>
      <c r="M30" s="217"/>
      <c r="N30" s="217"/>
      <c r="O30" s="217"/>
      <c r="P30" s="217"/>
      <c r="Q30" s="217"/>
      <c r="R30" s="258">
        <f t="shared" si="2"/>
        <v>0</v>
      </c>
    </row>
    <row r="31" s="142" customFormat="1" ht="24.75" customHeight="1" spans="1:18">
      <c r="A31" s="200" t="s">
        <v>63</v>
      </c>
      <c r="B31" s="218" t="s">
        <v>64</v>
      </c>
      <c r="C31" s="197">
        <f t="shared" si="8"/>
        <v>56800</v>
      </c>
      <c r="D31" s="207">
        <v>15946</v>
      </c>
      <c r="E31" s="219"/>
      <c r="F31" s="219">
        <v>5966</v>
      </c>
      <c r="G31" s="219">
        <v>7248</v>
      </c>
      <c r="H31" s="219">
        <v>3524</v>
      </c>
      <c r="I31" s="219">
        <v>2966</v>
      </c>
      <c r="J31" s="219">
        <v>4598</v>
      </c>
      <c r="K31" s="252">
        <v>3360</v>
      </c>
      <c r="L31" s="252">
        <v>3248</v>
      </c>
      <c r="M31" s="252">
        <v>2320</v>
      </c>
      <c r="N31" s="252">
        <v>2412</v>
      </c>
      <c r="O31" s="252">
        <v>2256</v>
      </c>
      <c r="P31" s="253">
        <v>2102</v>
      </c>
      <c r="Q31" s="253">
        <v>854</v>
      </c>
      <c r="R31" s="257">
        <f t="shared" si="2"/>
        <v>40854</v>
      </c>
    </row>
    <row r="32" s="145" customFormat="1" ht="24.75" customHeight="1" spans="1:18">
      <c r="A32" s="200" t="s">
        <v>65</v>
      </c>
      <c r="B32" s="218" t="s">
        <v>66</v>
      </c>
      <c r="C32" s="197">
        <f t="shared" si="8"/>
        <v>13600</v>
      </c>
      <c r="D32" s="213">
        <v>2932</v>
      </c>
      <c r="E32" s="214"/>
      <c r="F32" s="185">
        <v>1416</v>
      </c>
      <c r="G32" s="185">
        <v>1728</v>
      </c>
      <c r="H32" s="185">
        <v>852</v>
      </c>
      <c r="I32" s="185">
        <v>780</v>
      </c>
      <c r="J32" s="185">
        <v>1308</v>
      </c>
      <c r="K32" s="185">
        <v>900</v>
      </c>
      <c r="L32" s="185">
        <v>852</v>
      </c>
      <c r="M32" s="185">
        <v>624</v>
      </c>
      <c r="N32" s="185">
        <v>696</v>
      </c>
      <c r="O32" s="185">
        <v>720</v>
      </c>
      <c r="P32" s="185">
        <v>552</v>
      </c>
      <c r="Q32" s="185">
        <v>240</v>
      </c>
      <c r="R32" s="257">
        <f t="shared" si="2"/>
        <v>10668</v>
      </c>
    </row>
    <row r="33" s="145" customFormat="1" ht="24.75" customHeight="1" spans="1:18">
      <c r="A33" s="200" t="s">
        <v>67</v>
      </c>
      <c r="B33" s="218" t="s">
        <v>68</v>
      </c>
      <c r="C33" s="182">
        <f t="shared" si="8"/>
        <v>525</v>
      </c>
      <c r="D33" s="213"/>
      <c r="E33" s="214"/>
      <c r="F33" s="185">
        <v>140</v>
      </c>
      <c r="G33" s="185">
        <v>77</v>
      </c>
      <c r="H33" s="185">
        <v>31</v>
      </c>
      <c r="I33" s="185">
        <v>25</v>
      </c>
      <c r="J33" s="185">
        <v>31</v>
      </c>
      <c r="K33" s="185">
        <v>35</v>
      </c>
      <c r="L33" s="185">
        <v>33</v>
      </c>
      <c r="M33" s="185">
        <v>51</v>
      </c>
      <c r="N33" s="185">
        <v>21</v>
      </c>
      <c r="O33" s="185">
        <v>20</v>
      </c>
      <c r="P33" s="185">
        <v>48</v>
      </c>
      <c r="Q33" s="185">
        <v>13</v>
      </c>
      <c r="R33" s="257"/>
    </row>
    <row r="34" s="145" customFormat="1" ht="24.75" customHeight="1" spans="1:18">
      <c r="A34" s="200" t="s">
        <v>69</v>
      </c>
      <c r="B34" s="218" t="s">
        <v>70</v>
      </c>
      <c r="C34" s="182">
        <f t="shared" si="8"/>
        <v>10517</v>
      </c>
      <c r="D34" s="213"/>
      <c r="E34" s="214"/>
      <c r="F34" s="214">
        <v>2813</v>
      </c>
      <c r="G34" s="214">
        <v>1553</v>
      </c>
      <c r="H34" s="214">
        <v>623</v>
      </c>
      <c r="I34" s="214">
        <v>497</v>
      </c>
      <c r="J34" s="214">
        <v>616</v>
      </c>
      <c r="K34" s="214">
        <v>704</v>
      </c>
      <c r="L34" s="214">
        <v>661</v>
      </c>
      <c r="M34" s="214">
        <v>1013</v>
      </c>
      <c r="N34" s="214">
        <v>428</v>
      </c>
      <c r="O34" s="214">
        <v>393</v>
      </c>
      <c r="P34" s="214">
        <v>962</v>
      </c>
      <c r="Q34" s="214">
        <v>254</v>
      </c>
      <c r="R34" s="257">
        <f t="shared" ref="R34:R44" si="10">SUM(F34:Q34)</f>
        <v>10517</v>
      </c>
    </row>
    <row r="35" s="145" customFormat="1" ht="24.75" customHeight="1" spans="1:18">
      <c r="A35" s="200" t="s">
        <v>69</v>
      </c>
      <c r="B35" s="218" t="s">
        <v>71</v>
      </c>
      <c r="C35" s="182">
        <f t="shared" si="8"/>
        <v>1900</v>
      </c>
      <c r="D35" s="213"/>
      <c r="E35" s="214">
        <v>1900</v>
      </c>
      <c r="F35" s="214"/>
      <c r="G35" s="214"/>
      <c r="H35" s="214"/>
      <c r="I35" s="214"/>
      <c r="J35" s="214"/>
      <c r="K35" s="214"/>
      <c r="L35" s="214"/>
      <c r="M35" s="214"/>
      <c r="N35" s="214"/>
      <c r="O35" s="214"/>
      <c r="P35" s="214"/>
      <c r="Q35" s="214"/>
      <c r="R35" s="257">
        <f t="shared" si="10"/>
        <v>0</v>
      </c>
    </row>
    <row r="36" s="145" customFormat="1" ht="24.75" customHeight="1" spans="1:18">
      <c r="A36" s="200" t="s">
        <v>69</v>
      </c>
      <c r="B36" s="218" t="s">
        <v>72</v>
      </c>
      <c r="C36" s="182">
        <f t="shared" si="8"/>
        <v>17100</v>
      </c>
      <c r="D36" s="213"/>
      <c r="E36" s="214">
        <v>17100</v>
      </c>
      <c r="F36" s="214"/>
      <c r="G36" s="214"/>
      <c r="H36" s="214"/>
      <c r="I36" s="214"/>
      <c r="J36" s="214"/>
      <c r="K36" s="214"/>
      <c r="L36" s="214"/>
      <c r="M36" s="214"/>
      <c r="N36" s="214"/>
      <c r="O36" s="214"/>
      <c r="P36" s="214"/>
      <c r="Q36" s="214"/>
      <c r="R36" s="257">
        <f t="shared" si="10"/>
        <v>0</v>
      </c>
    </row>
    <row r="37" s="145" customFormat="1" ht="24.75" customHeight="1" spans="1:18">
      <c r="A37" s="200"/>
      <c r="B37" s="218"/>
      <c r="C37" s="220"/>
      <c r="D37" s="221"/>
      <c r="E37" s="222"/>
      <c r="F37" s="222"/>
      <c r="G37" s="222"/>
      <c r="H37" s="222"/>
      <c r="I37" s="222"/>
      <c r="J37" s="222"/>
      <c r="K37" s="254"/>
      <c r="L37" s="254"/>
      <c r="M37" s="254"/>
      <c r="N37" s="254"/>
      <c r="O37" s="254"/>
      <c r="P37" s="255"/>
      <c r="Q37" s="255"/>
      <c r="R37" s="257">
        <f t="shared" si="10"/>
        <v>0</v>
      </c>
    </row>
    <row r="38" s="141" customFormat="1" ht="24.75" customHeight="1" spans="1:18">
      <c r="A38" s="178" t="s">
        <v>73</v>
      </c>
      <c r="B38" s="223"/>
      <c r="C38" s="180">
        <f t="shared" ref="C38:C51" si="11">SUM(D38:Q38)</f>
        <v>352904</v>
      </c>
      <c r="D38" s="224">
        <f>SUM(D39:D40)</f>
        <v>0</v>
      </c>
      <c r="E38" s="225">
        <f>SUM(E39:E40)</f>
        <v>0</v>
      </c>
      <c r="F38" s="225">
        <f t="shared" ref="F38:Q38" si="12">SUM(F39:F47)</f>
        <v>23605</v>
      </c>
      <c r="G38" s="225">
        <f t="shared" si="12"/>
        <v>61380</v>
      </c>
      <c r="H38" s="225">
        <f t="shared" si="12"/>
        <v>34104</v>
      </c>
      <c r="I38" s="225">
        <f t="shared" si="12"/>
        <v>26824</v>
      </c>
      <c r="J38" s="225">
        <f t="shared" si="12"/>
        <v>43399</v>
      </c>
      <c r="K38" s="225">
        <f t="shared" si="12"/>
        <v>36908</v>
      </c>
      <c r="L38" s="225">
        <f t="shared" si="12"/>
        <v>26143</v>
      </c>
      <c r="M38" s="225">
        <f t="shared" si="12"/>
        <v>20681</v>
      </c>
      <c r="N38" s="225">
        <f t="shared" si="12"/>
        <v>17174</v>
      </c>
      <c r="O38" s="225">
        <f t="shared" si="12"/>
        <v>31067</v>
      </c>
      <c r="P38" s="225">
        <f t="shared" si="12"/>
        <v>20686</v>
      </c>
      <c r="Q38" s="225">
        <f t="shared" si="12"/>
        <v>10933</v>
      </c>
      <c r="R38" s="257">
        <f t="shared" si="10"/>
        <v>352904</v>
      </c>
    </row>
    <row r="39" s="142" customFormat="1" ht="24.75" customHeight="1" spans="1:18">
      <c r="A39" s="226" t="s">
        <v>74</v>
      </c>
      <c r="B39" s="226" t="s">
        <v>75</v>
      </c>
      <c r="C39" s="227">
        <f t="shared" si="11"/>
        <v>69671</v>
      </c>
      <c r="D39" s="228"/>
      <c r="E39" s="229"/>
      <c r="F39" s="229">
        <v>6502</v>
      </c>
      <c r="G39" s="229">
        <v>12550</v>
      </c>
      <c r="H39" s="229">
        <v>5999</v>
      </c>
      <c r="I39" s="229">
        <v>4683</v>
      </c>
      <c r="J39" s="229">
        <v>7616</v>
      </c>
      <c r="K39" s="229">
        <v>8137</v>
      </c>
      <c r="L39" s="229">
        <v>6401</v>
      </c>
      <c r="M39" s="229">
        <v>3756</v>
      </c>
      <c r="N39" s="229">
        <v>3464</v>
      </c>
      <c r="O39" s="229">
        <v>5455</v>
      </c>
      <c r="P39" s="229">
        <v>3664</v>
      </c>
      <c r="Q39" s="229">
        <v>1444</v>
      </c>
      <c r="R39" s="257">
        <f t="shared" si="10"/>
        <v>69671</v>
      </c>
    </row>
    <row r="40" s="142" customFormat="1" ht="24.75" customHeight="1" spans="1:18">
      <c r="A40" s="226" t="s">
        <v>76</v>
      </c>
      <c r="B40" s="226" t="s">
        <v>77</v>
      </c>
      <c r="C40" s="227">
        <f t="shared" si="11"/>
        <v>2137</v>
      </c>
      <c r="D40" s="228"/>
      <c r="E40" s="229"/>
      <c r="F40" s="229">
        <v>204</v>
      </c>
      <c r="G40" s="229">
        <v>367</v>
      </c>
      <c r="H40" s="229">
        <v>247</v>
      </c>
      <c r="I40" s="229">
        <v>192</v>
      </c>
      <c r="J40" s="229">
        <v>197</v>
      </c>
      <c r="K40" s="229">
        <v>308</v>
      </c>
      <c r="L40" s="229">
        <v>102</v>
      </c>
      <c r="M40" s="229">
        <v>127</v>
      </c>
      <c r="N40" s="229">
        <v>103</v>
      </c>
      <c r="O40" s="229">
        <v>125</v>
      </c>
      <c r="P40" s="229">
        <v>111</v>
      </c>
      <c r="Q40" s="229">
        <v>54</v>
      </c>
      <c r="R40" s="257">
        <f t="shared" si="10"/>
        <v>2137</v>
      </c>
    </row>
    <row r="41" s="142" customFormat="1" ht="24.75" customHeight="1" spans="1:18">
      <c r="A41" s="226" t="s">
        <v>78</v>
      </c>
      <c r="B41" s="226" t="s">
        <v>79</v>
      </c>
      <c r="C41" s="227">
        <f t="shared" si="11"/>
        <v>7926</v>
      </c>
      <c r="D41" s="228"/>
      <c r="E41" s="229"/>
      <c r="F41" s="229">
        <v>757</v>
      </c>
      <c r="G41" s="229">
        <v>1360</v>
      </c>
      <c r="H41" s="229">
        <v>917</v>
      </c>
      <c r="I41" s="229">
        <v>711</v>
      </c>
      <c r="J41" s="229">
        <v>732</v>
      </c>
      <c r="K41" s="229">
        <v>1144</v>
      </c>
      <c r="L41" s="229">
        <v>380</v>
      </c>
      <c r="M41" s="229">
        <v>470</v>
      </c>
      <c r="N41" s="229">
        <v>383</v>
      </c>
      <c r="O41" s="229">
        <v>462</v>
      </c>
      <c r="P41" s="229">
        <v>412</v>
      </c>
      <c r="Q41" s="229">
        <v>198</v>
      </c>
      <c r="R41" s="257">
        <f t="shared" si="10"/>
        <v>7926</v>
      </c>
    </row>
    <row r="42" s="142" customFormat="1" ht="24.75" customHeight="1" spans="1:18">
      <c r="A42" s="226" t="s">
        <v>80</v>
      </c>
      <c r="B42" s="226" t="s">
        <v>81</v>
      </c>
      <c r="C42" s="227">
        <f t="shared" si="11"/>
        <v>2320</v>
      </c>
      <c r="D42" s="228"/>
      <c r="E42" s="229"/>
      <c r="F42" s="229">
        <v>214</v>
      </c>
      <c r="G42" s="229">
        <v>511</v>
      </c>
      <c r="H42" s="229">
        <v>208</v>
      </c>
      <c r="I42" s="229">
        <v>123</v>
      </c>
      <c r="J42" s="229">
        <v>281</v>
      </c>
      <c r="K42" s="229">
        <v>283</v>
      </c>
      <c r="L42" s="229">
        <v>169</v>
      </c>
      <c r="M42" s="229">
        <v>134</v>
      </c>
      <c r="N42" s="229">
        <v>116</v>
      </c>
      <c r="O42" s="229">
        <v>155</v>
      </c>
      <c r="P42" s="229">
        <v>89</v>
      </c>
      <c r="Q42" s="229">
        <v>37</v>
      </c>
      <c r="R42" s="257">
        <f t="shared" si="10"/>
        <v>2320</v>
      </c>
    </row>
    <row r="43" s="142" customFormat="1" ht="24.75" customHeight="1" spans="1:18">
      <c r="A43" s="226" t="s">
        <v>82</v>
      </c>
      <c r="B43" s="226" t="s">
        <v>83</v>
      </c>
      <c r="C43" s="227">
        <f t="shared" si="11"/>
        <v>9056</v>
      </c>
      <c r="D43" s="228"/>
      <c r="E43" s="229"/>
      <c r="F43" s="229">
        <v>929</v>
      </c>
      <c r="G43" s="229">
        <v>1283</v>
      </c>
      <c r="H43" s="229">
        <v>273</v>
      </c>
      <c r="I43" s="229">
        <v>918</v>
      </c>
      <c r="J43" s="229">
        <v>1862</v>
      </c>
      <c r="K43" s="229">
        <v>1168</v>
      </c>
      <c r="L43" s="229">
        <v>772</v>
      </c>
      <c r="M43" s="229">
        <v>374</v>
      </c>
      <c r="N43" s="229">
        <v>285</v>
      </c>
      <c r="O43" s="229">
        <v>482</v>
      </c>
      <c r="P43" s="229">
        <v>533</v>
      </c>
      <c r="Q43" s="229">
        <v>177</v>
      </c>
      <c r="R43" s="257">
        <f t="shared" si="10"/>
        <v>9056</v>
      </c>
    </row>
    <row r="44" s="142" customFormat="1" ht="24.75" customHeight="1" spans="1:18">
      <c r="A44" s="226" t="s">
        <v>84</v>
      </c>
      <c r="B44" s="226" t="s">
        <v>85</v>
      </c>
      <c r="C44" s="230">
        <f t="shared" si="11"/>
        <v>214268</v>
      </c>
      <c r="D44" s="228"/>
      <c r="E44" s="229"/>
      <c r="F44" s="229">
        <v>12702</v>
      </c>
      <c r="G44" s="229">
        <v>36851</v>
      </c>
      <c r="H44" s="229">
        <v>21519</v>
      </c>
      <c r="I44" s="229">
        <v>16469</v>
      </c>
      <c r="J44" s="229">
        <v>26842</v>
      </c>
      <c r="K44" s="229">
        <v>20983</v>
      </c>
      <c r="L44" s="229">
        <v>14867</v>
      </c>
      <c r="M44" s="229">
        <v>12912</v>
      </c>
      <c r="N44" s="229">
        <v>10508</v>
      </c>
      <c r="O44" s="229">
        <v>20156</v>
      </c>
      <c r="P44" s="229">
        <v>13063</v>
      </c>
      <c r="Q44" s="229">
        <v>7396</v>
      </c>
      <c r="R44" s="257">
        <f t="shared" si="10"/>
        <v>214268</v>
      </c>
    </row>
    <row r="45" s="142" customFormat="1" ht="24.75" customHeight="1" spans="1:18">
      <c r="A45" s="226" t="s">
        <v>86</v>
      </c>
      <c r="B45" s="226" t="s">
        <v>87</v>
      </c>
      <c r="C45" s="230">
        <f t="shared" si="11"/>
        <v>982</v>
      </c>
      <c r="D45" s="228"/>
      <c r="E45" s="229"/>
      <c r="F45" s="229">
        <v>93</v>
      </c>
      <c r="G45" s="229">
        <v>176</v>
      </c>
      <c r="H45" s="229">
        <v>116</v>
      </c>
      <c r="I45" s="229">
        <v>89</v>
      </c>
      <c r="J45" s="229">
        <v>89</v>
      </c>
      <c r="K45" s="229">
        <v>137</v>
      </c>
      <c r="L45" s="229">
        <v>51</v>
      </c>
      <c r="M45" s="229">
        <v>58</v>
      </c>
      <c r="N45" s="229">
        <v>42</v>
      </c>
      <c r="O45" s="229">
        <v>51</v>
      </c>
      <c r="P45" s="229">
        <v>52</v>
      </c>
      <c r="Q45" s="229">
        <v>28</v>
      </c>
      <c r="R45" s="257"/>
    </row>
    <row r="46" s="142" customFormat="1" ht="24.75" customHeight="1" spans="1:18">
      <c r="A46" s="226" t="s">
        <v>88</v>
      </c>
      <c r="B46" s="226" t="s">
        <v>89</v>
      </c>
      <c r="C46" s="230">
        <f t="shared" si="11"/>
        <v>4422</v>
      </c>
      <c r="D46" s="228"/>
      <c r="E46" s="229"/>
      <c r="F46" s="229">
        <v>397</v>
      </c>
      <c r="G46" s="229">
        <v>803</v>
      </c>
      <c r="H46" s="229">
        <v>437</v>
      </c>
      <c r="I46" s="229">
        <v>238</v>
      </c>
      <c r="J46" s="229">
        <v>598</v>
      </c>
      <c r="K46" s="229">
        <v>534</v>
      </c>
      <c r="L46" s="229">
        <v>312</v>
      </c>
      <c r="M46" s="229">
        <v>261</v>
      </c>
      <c r="N46" s="229">
        <v>249</v>
      </c>
      <c r="O46" s="229">
        <v>314</v>
      </c>
      <c r="P46" s="229">
        <v>196</v>
      </c>
      <c r="Q46" s="229">
        <v>83</v>
      </c>
      <c r="R46" s="257"/>
    </row>
    <row r="47" s="142" customFormat="1" ht="24.75" customHeight="1" spans="1:18">
      <c r="A47" s="226" t="s">
        <v>84</v>
      </c>
      <c r="B47" s="226" t="s">
        <v>90</v>
      </c>
      <c r="C47" s="230">
        <f t="shared" si="11"/>
        <v>42122</v>
      </c>
      <c r="D47" s="228"/>
      <c r="E47" s="229"/>
      <c r="F47" s="229">
        <v>1807</v>
      </c>
      <c r="G47" s="229">
        <v>7479</v>
      </c>
      <c r="H47" s="229">
        <v>4388</v>
      </c>
      <c r="I47" s="229">
        <v>3401</v>
      </c>
      <c r="J47" s="229">
        <v>5182</v>
      </c>
      <c r="K47" s="229">
        <v>4214</v>
      </c>
      <c r="L47" s="229">
        <v>3089</v>
      </c>
      <c r="M47" s="229">
        <v>2589</v>
      </c>
      <c r="N47" s="229">
        <v>2024</v>
      </c>
      <c r="O47" s="229">
        <v>3867</v>
      </c>
      <c r="P47" s="229">
        <v>2566</v>
      </c>
      <c r="Q47" s="229">
        <v>1516</v>
      </c>
      <c r="R47" s="257"/>
    </row>
    <row r="48" s="141" customFormat="1" ht="24.75" customHeight="1" spans="1:18">
      <c r="A48" s="178" t="s">
        <v>91</v>
      </c>
      <c r="B48" s="179"/>
      <c r="C48" s="180">
        <f t="shared" si="11"/>
        <v>34888</v>
      </c>
      <c r="D48" s="231">
        <f t="shared" ref="D48:Q48" si="13">SUM(D49:D51)</f>
        <v>6586</v>
      </c>
      <c r="E48" s="232">
        <f t="shared" si="13"/>
        <v>28</v>
      </c>
      <c r="F48" s="232">
        <f t="shared" si="13"/>
        <v>3072</v>
      </c>
      <c r="G48" s="232">
        <f t="shared" si="13"/>
        <v>5553</v>
      </c>
      <c r="H48" s="232">
        <f t="shared" si="13"/>
        <v>2535</v>
      </c>
      <c r="I48" s="232">
        <f t="shared" si="13"/>
        <v>1626</v>
      </c>
      <c r="J48" s="232">
        <f t="shared" si="13"/>
        <v>3736</v>
      </c>
      <c r="K48" s="232">
        <f t="shared" si="13"/>
        <v>3423</v>
      </c>
      <c r="L48" s="232">
        <f t="shared" si="13"/>
        <v>2291</v>
      </c>
      <c r="M48" s="232">
        <f t="shared" si="13"/>
        <v>1316</v>
      </c>
      <c r="N48" s="232">
        <f t="shared" si="13"/>
        <v>1533</v>
      </c>
      <c r="O48" s="232">
        <f t="shared" si="13"/>
        <v>1963</v>
      </c>
      <c r="P48" s="232">
        <f t="shared" si="13"/>
        <v>811</v>
      </c>
      <c r="Q48" s="232">
        <f t="shared" si="13"/>
        <v>415</v>
      </c>
      <c r="R48" s="257">
        <f t="shared" ref="R48:R54" si="14">SUM(F48:Q48)</f>
        <v>28274</v>
      </c>
    </row>
    <row r="49" s="142" customFormat="1" ht="24.75" customHeight="1" spans="1:18">
      <c r="A49" s="226" t="s">
        <v>92</v>
      </c>
      <c r="B49" s="226" t="s">
        <v>93</v>
      </c>
      <c r="C49" s="182">
        <f t="shared" si="11"/>
        <v>152</v>
      </c>
      <c r="D49" s="207">
        <v>53</v>
      </c>
      <c r="E49" s="219"/>
      <c r="F49" s="219">
        <v>15</v>
      </c>
      <c r="G49" s="219">
        <v>22</v>
      </c>
      <c r="H49" s="219">
        <v>4</v>
      </c>
      <c r="I49" s="219">
        <v>2</v>
      </c>
      <c r="J49" s="219">
        <v>14</v>
      </c>
      <c r="K49" s="253">
        <v>14</v>
      </c>
      <c r="L49" s="253">
        <v>7</v>
      </c>
      <c r="M49" s="253">
        <v>8</v>
      </c>
      <c r="N49" s="253">
        <v>6</v>
      </c>
      <c r="O49" s="253">
        <v>4</v>
      </c>
      <c r="P49" s="253">
        <v>0</v>
      </c>
      <c r="Q49" s="253">
        <v>3</v>
      </c>
      <c r="R49" s="257">
        <f t="shared" si="14"/>
        <v>99</v>
      </c>
    </row>
    <row r="50" s="142" customFormat="1" ht="24.75" customHeight="1" spans="1:18">
      <c r="A50" s="226" t="s">
        <v>92</v>
      </c>
      <c r="B50" s="226" t="s">
        <v>94</v>
      </c>
      <c r="C50" s="182">
        <f t="shared" si="11"/>
        <v>34636</v>
      </c>
      <c r="D50" s="207">
        <v>6433</v>
      </c>
      <c r="E50" s="219">
        <v>28</v>
      </c>
      <c r="F50" s="219">
        <v>3057</v>
      </c>
      <c r="G50" s="219">
        <v>5531</v>
      </c>
      <c r="H50" s="219">
        <v>2531</v>
      </c>
      <c r="I50" s="219">
        <v>1624</v>
      </c>
      <c r="J50" s="219">
        <v>3722</v>
      </c>
      <c r="K50" s="253">
        <v>3409</v>
      </c>
      <c r="L50" s="253">
        <v>2284</v>
      </c>
      <c r="M50" s="253">
        <v>1308</v>
      </c>
      <c r="N50" s="253">
        <v>1527</v>
      </c>
      <c r="O50" s="253">
        <v>1959</v>
      </c>
      <c r="P50" s="253">
        <v>811</v>
      </c>
      <c r="Q50" s="253">
        <v>412</v>
      </c>
      <c r="R50" s="257">
        <f t="shared" si="14"/>
        <v>28175</v>
      </c>
    </row>
    <row r="51" s="142" customFormat="1" ht="24.75" customHeight="1" spans="1:18">
      <c r="A51" s="226" t="s">
        <v>95</v>
      </c>
      <c r="B51" s="226" t="s">
        <v>96</v>
      </c>
      <c r="C51" s="182">
        <f t="shared" si="11"/>
        <v>100</v>
      </c>
      <c r="D51" s="207">
        <v>100</v>
      </c>
      <c r="E51" s="219"/>
      <c r="F51" s="219"/>
      <c r="G51" s="219"/>
      <c r="H51" s="219"/>
      <c r="I51" s="219"/>
      <c r="J51" s="219"/>
      <c r="K51" s="253"/>
      <c r="L51" s="253"/>
      <c r="M51" s="253"/>
      <c r="N51" s="253"/>
      <c r="O51" s="253"/>
      <c r="P51" s="253"/>
      <c r="Q51" s="253"/>
      <c r="R51" s="257">
        <f t="shared" si="14"/>
        <v>0</v>
      </c>
    </row>
    <row r="52" s="145" customFormat="1" ht="24.75" customHeight="1" spans="1:18">
      <c r="A52" s="233"/>
      <c r="B52" s="218"/>
      <c r="C52" s="172"/>
      <c r="D52" s="213"/>
      <c r="E52" s="214"/>
      <c r="F52" s="214"/>
      <c r="G52" s="214"/>
      <c r="H52" s="214"/>
      <c r="I52" s="214"/>
      <c r="J52" s="214"/>
      <c r="K52" s="255"/>
      <c r="L52" s="255"/>
      <c r="M52" s="255"/>
      <c r="N52" s="255"/>
      <c r="O52" s="255"/>
      <c r="P52" s="255"/>
      <c r="Q52" s="255"/>
      <c r="R52" s="257">
        <f t="shared" si="14"/>
        <v>0</v>
      </c>
    </row>
    <row r="53" s="141" customFormat="1" ht="24.75" customHeight="1" spans="1:18">
      <c r="A53" s="178" t="s">
        <v>97</v>
      </c>
      <c r="B53" s="234"/>
      <c r="C53" s="180">
        <f>SUM(D53:Q53)</f>
        <v>2447</v>
      </c>
      <c r="D53" s="224">
        <f>SUM(D54:D57)</f>
        <v>2447</v>
      </c>
      <c r="E53" s="180"/>
      <c r="F53" s="180"/>
      <c r="G53" s="180"/>
      <c r="H53" s="180"/>
      <c r="I53" s="180"/>
      <c r="J53" s="180"/>
      <c r="K53" s="180"/>
      <c r="L53" s="180"/>
      <c r="M53" s="180"/>
      <c r="N53" s="180"/>
      <c r="O53" s="180"/>
      <c r="P53" s="180"/>
      <c r="Q53" s="180"/>
      <c r="R53" s="257">
        <f t="shared" si="14"/>
        <v>0</v>
      </c>
    </row>
    <row r="54" s="139" customFormat="1" ht="24.75" customHeight="1" spans="1:18">
      <c r="A54" s="170" t="s">
        <v>98</v>
      </c>
      <c r="B54" s="201" t="s">
        <v>99</v>
      </c>
      <c r="C54" s="182">
        <f>SUM(D54:Q54)</f>
        <v>695</v>
      </c>
      <c r="D54" s="235">
        <v>695</v>
      </c>
      <c r="E54" s="172"/>
      <c r="F54" s="172"/>
      <c r="G54" s="172"/>
      <c r="H54" s="172"/>
      <c r="I54" s="172"/>
      <c r="J54" s="172"/>
      <c r="K54" s="172"/>
      <c r="L54" s="172"/>
      <c r="M54" s="172"/>
      <c r="N54" s="172"/>
      <c r="O54" s="172"/>
      <c r="P54" s="172"/>
      <c r="Q54" s="172"/>
      <c r="R54" s="257">
        <f t="shared" si="14"/>
        <v>0</v>
      </c>
    </row>
    <row r="55" s="139" customFormat="1" ht="24.75" customHeight="1" spans="1:18">
      <c r="A55" s="170" t="s">
        <v>100</v>
      </c>
      <c r="B55" s="170" t="s">
        <v>101</v>
      </c>
      <c r="C55" s="182">
        <f>SUM(D55:Q55)</f>
        <v>1688</v>
      </c>
      <c r="D55" s="235">
        <v>1688</v>
      </c>
      <c r="E55" s="172"/>
      <c r="F55" s="172"/>
      <c r="G55" s="172"/>
      <c r="H55" s="172"/>
      <c r="I55" s="172"/>
      <c r="J55" s="172"/>
      <c r="K55" s="172"/>
      <c r="L55" s="172"/>
      <c r="M55" s="172"/>
      <c r="N55" s="172"/>
      <c r="O55" s="172"/>
      <c r="P55" s="172"/>
      <c r="Q55" s="172"/>
      <c r="R55" s="257"/>
    </row>
    <row r="56" s="139" customFormat="1" ht="24.75" customHeight="1" spans="1:18">
      <c r="A56" s="170" t="s">
        <v>102</v>
      </c>
      <c r="B56" s="236" t="s">
        <v>103</v>
      </c>
      <c r="C56" s="182">
        <f>SUM(D56:Q56)</f>
        <v>64</v>
      </c>
      <c r="D56" s="190">
        <v>64</v>
      </c>
      <c r="E56" s="172"/>
      <c r="F56" s="172"/>
      <c r="G56" s="172"/>
      <c r="H56" s="172"/>
      <c r="I56" s="172"/>
      <c r="J56" s="172"/>
      <c r="K56" s="172"/>
      <c r="L56" s="172"/>
      <c r="M56" s="172"/>
      <c r="N56" s="172"/>
      <c r="O56" s="172"/>
      <c r="P56" s="172"/>
      <c r="Q56" s="172"/>
      <c r="R56" s="257">
        <f t="shared" ref="R56:R76" si="15">SUM(F56:Q56)</f>
        <v>0</v>
      </c>
    </row>
    <row r="57" s="145" customFormat="1" ht="24.75" customHeight="1" spans="1:18">
      <c r="A57" s="233"/>
      <c r="B57" s="218"/>
      <c r="C57" s="172"/>
      <c r="D57" s="190"/>
      <c r="E57" s="214"/>
      <c r="F57" s="214"/>
      <c r="G57" s="214"/>
      <c r="H57" s="214"/>
      <c r="I57" s="214"/>
      <c r="J57" s="214"/>
      <c r="K57" s="255"/>
      <c r="L57" s="255"/>
      <c r="M57" s="255"/>
      <c r="N57" s="255"/>
      <c r="O57" s="255"/>
      <c r="P57" s="255"/>
      <c r="Q57" s="255"/>
      <c r="R57" s="257">
        <f t="shared" si="15"/>
        <v>0</v>
      </c>
    </row>
    <row r="58" s="147" customFormat="1" ht="24.75" customHeight="1" spans="1:18">
      <c r="A58" s="178" t="s">
        <v>104</v>
      </c>
      <c r="B58" s="179"/>
      <c r="C58" s="180">
        <f>SUM(D58:Q58)</f>
        <v>132334</v>
      </c>
      <c r="D58" s="237">
        <f>SUM(D60)</f>
        <v>0</v>
      </c>
      <c r="E58" s="238">
        <f>SUM(E60)</f>
        <v>0</v>
      </c>
      <c r="F58" s="238">
        <f t="shared" ref="F58:Q58" si="16">SUM(F59:F60)</f>
        <v>5810</v>
      </c>
      <c r="G58" s="238">
        <f t="shared" si="16"/>
        <v>18885</v>
      </c>
      <c r="H58" s="238">
        <f t="shared" si="16"/>
        <v>8911</v>
      </c>
      <c r="I58" s="238">
        <f t="shared" si="16"/>
        <v>7867</v>
      </c>
      <c r="J58" s="238">
        <f t="shared" si="16"/>
        <v>14907</v>
      </c>
      <c r="K58" s="238">
        <f t="shared" si="16"/>
        <v>13582</v>
      </c>
      <c r="L58" s="238">
        <f t="shared" si="16"/>
        <v>13973</v>
      </c>
      <c r="M58" s="238">
        <f t="shared" si="16"/>
        <v>11263</v>
      </c>
      <c r="N58" s="238">
        <f t="shared" si="16"/>
        <v>6743</v>
      </c>
      <c r="O58" s="238">
        <f t="shared" si="16"/>
        <v>12355</v>
      </c>
      <c r="P58" s="238">
        <f t="shared" si="16"/>
        <v>9686</v>
      </c>
      <c r="Q58" s="238">
        <f t="shared" si="16"/>
        <v>8352</v>
      </c>
      <c r="R58" s="257">
        <f t="shared" si="15"/>
        <v>132334</v>
      </c>
    </row>
    <row r="59" s="144" customFormat="1" ht="24.75" customHeight="1" spans="1:18">
      <c r="A59" s="170" t="s">
        <v>105</v>
      </c>
      <c r="B59" s="170" t="s">
        <v>106</v>
      </c>
      <c r="C59" s="182">
        <f>SUM(D59:Q59)</f>
        <v>21560</v>
      </c>
      <c r="D59" s="239"/>
      <c r="E59" s="240"/>
      <c r="F59" s="241">
        <v>562</v>
      </c>
      <c r="G59" s="241">
        <v>3148</v>
      </c>
      <c r="H59" s="241">
        <v>861</v>
      </c>
      <c r="I59" s="241">
        <v>760</v>
      </c>
      <c r="J59" s="241">
        <v>3073</v>
      </c>
      <c r="K59" s="241">
        <v>2121</v>
      </c>
      <c r="L59" s="241">
        <v>2613</v>
      </c>
      <c r="M59" s="241">
        <v>1768</v>
      </c>
      <c r="N59" s="241">
        <v>1171</v>
      </c>
      <c r="O59" s="241">
        <v>1806</v>
      </c>
      <c r="P59" s="241">
        <v>1400</v>
      </c>
      <c r="Q59" s="259">
        <v>2277</v>
      </c>
      <c r="R59" s="257">
        <f t="shared" si="15"/>
        <v>21560</v>
      </c>
    </row>
    <row r="60" s="144" customFormat="1" ht="24.75" customHeight="1" spans="1:18">
      <c r="A60" s="170" t="s">
        <v>107</v>
      </c>
      <c r="B60" s="170" t="s">
        <v>108</v>
      </c>
      <c r="C60" s="182">
        <f>SUM(D60:Q60)</f>
        <v>110774</v>
      </c>
      <c r="D60" s="239"/>
      <c r="E60" s="240"/>
      <c r="F60" s="241">
        <v>5248</v>
      </c>
      <c r="G60" s="241">
        <v>15737</v>
      </c>
      <c r="H60" s="241">
        <v>8050</v>
      </c>
      <c r="I60" s="241">
        <v>7107</v>
      </c>
      <c r="J60" s="241">
        <v>11834</v>
      </c>
      <c r="K60" s="241">
        <v>11461</v>
      </c>
      <c r="L60" s="241">
        <v>11360</v>
      </c>
      <c r="M60" s="241">
        <v>9495</v>
      </c>
      <c r="N60" s="241">
        <v>5572</v>
      </c>
      <c r="O60" s="241">
        <v>10549</v>
      </c>
      <c r="P60" s="241">
        <v>8286</v>
      </c>
      <c r="Q60" s="259">
        <v>6075</v>
      </c>
      <c r="R60" s="257">
        <f t="shared" si="15"/>
        <v>110774</v>
      </c>
    </row>
    <row r="61" s="145" customFormat="1" ht="24.75" customHeight="1" spans="1:18">
      <c r="A61" s="233"/>
      <c r="B61" s="218"/>
      <c r="C61" s="172"/>
      <c r="D61" s="213"/>
      <c r="E61" s="214"/>
      <c r="F61" s="214"/>
      <c r="G61" s="214"/>
      <c r="H61" s="214"/>
      <c r="I61" s="214"/>
      <c r="J61" s="214"/>
      <c r="K61" s="255"/>
      <c r="L61" s="255"/>
      <c r="M61" s="255"/>
      <c r="N61" s="255"/>
      <c r="O61" s="255"/>
      <c r="P61" s="255"/>
      <c r="Q61" s="255"/>
      <c r="R61" s="257">
        <f t="shared" si="15"/>
        <v>0</v>
      </c>
    </row>
    <row r="62" s="141" customFormat="1" ht="24.75" customHeight="1" spans="1:18">
      <c r="A62" s="178" t="s">
        <v>109</v>
      </c>
      <c r="B62" s="179"/>
      <c r="C62" s="180">
        <f t="shared" ref="C62:Q62" si="17">SUM(C63:C78)</f>
        <v>790377</v>
      </c>
      <c r="D62" s="181">
        <f t="shared" si="17"/>
        <v>70396</v>
      </c>
      <c r="E62" s="180">
        <f t="shared" si="17"/>
        <v>0</v>
      </c>
      <c r="F62" s="180">
        <f t="shared" si="17"/>
        <v>82113</v>
      </c>
      <c r="G62" s="180">
        <f t="shared" si="17"/>
        <v>128148</v>
      </c>
      <c r="H62" s="180">
        <f t="shared" si="17"/>
        <v>55271</v>
      </c>
      <c r="I62" s="180">
        <f t="shared" si="17"/>
        <v>51202</v>
      </c>
      <c r="J62" s="180">
        <f t="shared" si="17"/>
        <v>106862</v>
      </c>
      <c r="K62" s="180">
        <f t="shared" si="17"/>
        <v>58508</v>
      </c>
      <c r="L62" s="180">
        <f t="shared" si="17"/>
        <v>53390</v>
      </c>
      <c r="M62" s="180">
        <f t="shared" si="17"/>
        <v>40763</v>
      </c>
      <c r="N62" s="180">
        <f t="shared" si="17"/>
        <v>39468</v>
      </c>
      <c r="O62" s="180">
        <f t="shared" si="17"/>
        <v>44324</v>
      </c>
      <c r="P62" s="180">
        <f t="shared" si="17"/>
        <v>33459</v>
      </c>
      <c r="Q62" s="180">
        <f t="shared" si="17"/>
        <v>26473</v>
      </c>
      <c r="R62" s="257">
        <f t="shared" si="15"/>
        <v>719981</v>
      </c>
    </row>
    <row r="63" s="144" customFormat="1" ht="24.75" customHeight="1" spans="1:18">
      <c r="A63" s="242" t="s">
        <v>110</v>
      </c>
      <c r="B63" s="170" t="s">
        <v>111</v>
      </c>
      <c r="C63" s="182">
        <f t="shared" ref="C63:C78" si="18">SUM(D63:Q63)</f>
        <v>226117</v>
      </c>
      <c r="D63" s="239">
        <v>23171</v>
      </c>
      <c r="E63" s="240"/>
      <c r="F63" s="240">
        <v>20216</v>
      </c>
      <c r="G63" s="240">
        <v>36653</v>
      </c>
      <c r="H63" s="240">
        <v>14164</v>
      </c>
      <c r="I63" s="240">
        <v>16116</v>
      </c>
      <c r="J63" s="240">
        <v>33397</v>
      </c>
      <c r="K63" s="240">
        <v>14784</v>
      </c>
      <c r="L63" s="240">
        <v>14889</v>
      </c>
      <c r="M63" s="240">
        <v>11333</v>
      </c>
      <c r="N63" s="240">
        <v>10117</v>
      </c>
      <c r="O63" s="240">
        <v>11368</v>
      </c>
      <c r="P63" s="240">
        <v>9588</v>
      </c>
      <c r="Q63" s="240">
        <v>10321</v>
      </c>
      <c r="R63" s="257">
        <f t="shared" si="15"/>
        <v>202946</v>
      </c>
    </row>
    <row r="64" s="144" customFormat="1" ht="24.75" customHeight="1" spans="1:18">
      <c r="A64" s="242" t="s">
        <v>112</v>
      </c>
      <c r="B64" s="170" t="s">
        <v>113</v>
      </c>
      <c r="C64" s="182">
        <f t="shared" si="18"/>
        <v>24588</v>
      </c>
      <c r="D64" s="239"/>
      <c r="E64" s="240"/>
      <c r="F64" s="240">
        <v>1847</v>
      </c>
      <c r="G64" s="240">
        <v>4884</v>
      </c>
      <c r="H64" s="240">
        <v>2190</v>
      </c>
      <c r="I64" s="240">
        <v>1824</v>
      </c>
      <c r="J64" s="240">
        <v>2709</v>
      </c>
      <c r="K64" s="240">
        <v>2524</v>
      </c>
      <c r="L64" s="240">
        <v>1974</v>
      </c>
      <c r="M64" s="240">
        <v>1913</v>
      </c>
      <c r="N64" s="240">
        <v>1542</v>
      </c>
      <c r="O64" s="240">
        <v>1546</v>
      </c>
      <c r="P64" s="240">
        <v>1414</v>
      </c>
      <c r="Q64" s="240">
        <v>221</v>
      </c>
      <c r="R64" s="257">
        <f t="shared" si="15"/>
        <v>24588</v>
      </c>
    </row>
    <row r="65" s="144" customFormat="1" ht="24.75" customHeight="1" spans="1:18">
      <c r="A65" s="242" t="s">
        <v>114</v>
      </c>
      <c r="B65" s="170" t="s">
        <v>115</v>
      </c>
      <c r="C65" s="182">
        <f t="shared" si="18"/>
        <v>127837</v>
      </c>
      <c r="D65" s="239">
        <v>10225</v>
      </c>
      <c r="E65" s="240"/>
      <c r="F65" s="240">
        <v>14623</v>
      </c>
      <c r="G65" s="240">
        <v>18372</v>
      </c>
      <c r="H65" s="240">
        <v>10101</v>
      </c>
      <c r="I65" s="240">
        <v>8723</v>
      </c>
      <c r="J65" s="240">
        <v>14103</v>
      </c>
      <c r="K65" s="240">
        <v>10496</v>
      </c>
      <c r="L65" s="240">
        <v>9273</v>
      </c>
      <c r="M65" s="240">
        <v>7249</v>
      </c>
      <c r="N65" s="240">
        <v>7168</v>
      </c>
      <c r="O65" s="240">
        <v>8544</v>
      </c>
      <c r="P65" s="240">
        <v>5555</v>
      </c>
      <c r="Q65" s="240">
        <v>3405</v>
      </c>
      <c r="R65" s="257">
        <f t="shared" si="15"/>
        <v>117612</v>
      </c>
    </row>
    <row r="66" s="144" customFormat="1" ht="24.75" customHeight="1" spans="1:18">
      <c r="A66" s="242" t="s">
        <v>116</v>
      </c>
      <c r="B66" s="170" t="s">
        <v>117</v>
      </c>
      <c r="C66" s="182">
        <f t="shared" si="18"/>
        <v>69850</v>
      </c>
      <c r="D66" s="239">
        <v>5109</v>
      </c>
      <c r="E66" s="240"/>
      <c r="F66" s="240">
        <v>8410</v>
      </c>
      <c r="G66" s="240">
        <v>10323</v>
      </c>
      <c r="H66" s="240">
        <v>5573</v>
      </c>
      <c r="I66" s="240">
        <v>4783</v>
      </c>
      <c r="J66" s="240">
        <v>7584</v>
      </c>
      <c r="K66" s="240">
        <v>5796</v>
      </c>
      <c r="L66" s="240">
        <v>5086</v>
      </c>
      <c r="M66" s="240">
        <v>3912</v>
      </c>
      <c r="N66" s="240">
        <v>3814</v>
      </c>
      <c r="O66" s="240">
        <v>4584</v>
      </c>
      <c r="P66" s="240">
        <v>3098</v>
      </c>
      <c r="Q66" s="240">
        <v>1778</v>
      </c>
      <c r="R66" s="257">
        <f t="shared" si="15"/>
        <v>64741</v>
      </c>
    </row>
    <row r="67" s="144" customFormat="1" ht="24.75" customHeight="1" spans="1:18">
      <c r="A67" s="242" t="s">
        <v>118</v>
      </c>
      <c r="B67" s="170"/>
      <c r="C67" s="182">
        <f t="shared" si="18"/>
        <v>83830</v>
      </c>
      <c r="D67" s="239">
        <v>7991</v>
      </c>
      <c r="E67" s="240"/>
      <c r="F67" s="240">
        <v>8809</v>
      </c>
      <c r="G67" s="240">
        <v>11670</v>
      </c>
      <c r="H67" s="240">
        <v>6762</v>
      </c>
      <c r="I67" s="240">
        <v>5686</v>
      </c>
      <c r="J67" s="240">
        <v>9114</v>
      </c>
      <c r="K67" s="240">
        <v>6748</v>
      </c>
      <c r="L67" s="240">
        <v>5999</v>
      </c>
      <c r="M67" s="240">
        <v>4766</v>
      </c>
      <c r="N67" s="240">
        <v>4745</v>
      </c>
      <c r="O67" s="240">
        <v>5778</v>
      </c>
      <c r="P67" s="240">
        <v>3551</v>
      </c>
      <c r="Q67" s="240">
        <v>2211</v>
      </c>
      <c r="R67" s="257">
        <f t="shared" si="15"/>
        <v>75839</v>
      </c>
    </row>
    <row r="68" s="144" customFormat="1" ht="24.75" customHeight="1" spans="1:18">
      <c r="A68" s="242" t="s">
        <v>119</v>
      </c>
      <c r="B68" s="170" t="s">
        <v>120</v>
      </c>
      <c r="C68" s="182">
        <f t="shared" si="18"/>
        <v>48664</v>
      </c>
      <c r="D68" s="239">
        <v>4034</v>
      </c>
      <c r="E68" s="240"/>
      <c r="F68" s="240">
        <v>5888</v>
      </c>
      <c r="G68" s="240">
        <v>7592</v>
      </c>
      <c r="H68" s="240">
        <v>3772</v>
      </c>
      <c r="I68" s="240">
        <v>3234</v>
      </c>
      <c r="J68" s="240">
        <v>5262</v>
      </c>
      <c r="K68" s="240">
        <v>3756</v>
      </c>
      <c r="L68" s="240">
        <v>3754</v>
      </c>
      <c r="M68" s="240">
        <v>2534</v>
      </c>
      <c r="N68" s="240">
        <v>2762</v>
      </c>
      <c r="O68" s="240">
        <v>2832</v>
      </c>
      <c r="P68" s="240">
        <v>2276</v>
      </c>
      <c r="Q68" s="240">
        <v>968</v>
      </c>
      <c r="R68" s="257">
        <f t="shared" si="15"/>
        <v>44630</v>
      </c>
    </row>
    <row r="69" s="144" customFormat="1" ht="24.75" customHeight="1" spans="1:18">
      <c r="A69" s="242" t="s">
        <v>121</v>
      </c>
      <c r="B69" s="170" t="s">
        <v>122</v>
      </c>
      <c r="C69" s="182">
        <f t="shared" si="18"/>
        <v>44471</v>
      </c>
      <c r="D69" s="239">
        <v>2474</v>
      </c>
      <c r="E69" s="240">
        <v>0</v>
      </c>
      <c r="F69" s="240">
        <v>3387</v>
      </c>
      <c r="G69" s="240">
        <v>9713</v>
      </c>
      <c r="H69" s="240">
        <v>2120</v>
      </c>
      <c r="I69" s="240">
        <v>1845</v>
      </c>
      <c r="J69" s="240">
        <v>11903</v>
      </c>
      <c r="K69" s="240">
        <v>2221</v>
      </c>
      <c r="L69" s="240">
        <v>2135</v>
      </c>
      <c r="M69" s="240">
        <v>1478</v>
      </c>
      <c r="N69" s="240">
        <v>1511</v>
      </c>
      <c r="O69" s="240">
        <v>1666</v>
      </c>
      <c r="P69" s="240">
        <v>1353</v>
      </c>
      <c r="Q69" s="240">
        <v>2665</v>
      </c>
      <c r="R69" s="257">
        <f t="shared" si="15"/>
        <v>41997</v>
      </c>
    </row>
    <row r="70" s="144" customFormat="1" ht="24.75" customHeight="1" spans="1:18">
      <c r="A70" s="242" t="s">
        <v>123</v>
      </c>
      <c r="B70" s="170" t="s">
        <v>124</v>
      </c>
      <c r="C70" s="182">
        <f t="shared" si="18"/>
        <v>-3319</v>
      </c>
      <c r="D70" s="239"/>
      <c r="E70" s="240"/>
      <c r="F70" s="240">
        <v>-207</v>
      </c>
      <c r="G70" s="240">
        <v>-598</v>
      </c>
      <c r="H70" s="240">
        <v>-355</v>
      </c>
      <c r="I70" s="240">
        <v>-312</v>
      </c>
      <c r="J70" s="240">
        <v>-235</v>
      </c>
      <c r="K70" s="240">
        <v>-110</v>
      </c>
      <c r="L70" s="240">
        <v>-569</v>
      </c>
      <c r="M70" s="240">
        <v>-184</v>
      </c>
      <c r="N70" s="240">
        <v>-185</v>
      </c>
      <c r="O70" s="240">
        <v>-400</v>
      </c>
      <c r="P70" s="240">
        <v>-128</v>
      </c>
      <c r="Q70" s="240">
        <v>-36</v>
      </c>
      <c r="R70" s="257">
        <f t="shared" si="15"/>
        <v>-3319</v>
      </c>
    </row>
    <row r="71" s="144" customFormat="1" ht="24.75" customHeight="1" spans="1:18">
      <c r="A71" s="242" t="s">
        <v>125</v>
      </c>
      <c r="B71" s="170" t="s">
        <v>126</v>
      </c>
      <c r="C71" s="182">
        <f t="shared" si="18"/>
        <v>6606</v>
      </c>
      <c r="D71" s="239">
        <v>1145</v>
      </c>
      <c r="E71" s="240"/>
      <c r="F71" s="240">
        <v>826</v>
      </c>
      <c r="G71" s="240">
        <v>833</v>
      </c>
      <c r="H71" s="240">
        <v>394</v>
      </c>
      <c r="I71" s="240">
        <v>371</v>
      </c>
      <c r="J71" s="240">
        <v>670</v>
      </c>
      <c r="K71" s="240">
        <v>506</v>
      </c>
      <c r="L71" s="240">
        <v>430</v>
      </c>
      <c r="M71" s="240">
        <v>375</v>
      </c>
      <c r="N71" s="240">
        <v>282</v>
      </c>
      <c r="O71" s="240">
        <v>389</v>
      </c>
      <c r="P71" s="240">
        <v>283</v>
      </c>
      <c r="Q71" s="240">
        <v>102</v>
      </c>
      <c r="R71" s="257">
        <f t="shared" si="15"/>
        <v>5461</v>
      </c>
    </row>
    <row r="72" s="144" customFormat="1" ht="24.75" customHeight="1" spans="1:18">
      <c r="A72" s="242" t="s">
        <v>127</v>
      </c>
      <c r="B72" s="170" t="s">
        <v>128</v>
      </c>
      <c r="C72" s="182">
        <f t="shared" si="18"/>
        <v>57627</v>
      </c>
      <c r="D72" s="239">
        <v>4724</v>
      </c>
      <c r="E72" s="240"/>
      <c r="F72" s="240">
        <v>4944</v>
      </c>
      <c r="G72" s="240">
        <v>12170</v>
      </c>
      <c r="H72" s="240">
        <v>2943</v>
      </c>
      <c r="I72" s="240">
        <v>2675</v>
      </c>
      <c r="J72" s="240">
        <v>13105</v>
      </c>
      <c r="K72" s="240">
        <v>3046</v>
      </c>
      <c r="L72" s="240">
        <v>3007</v>
      </c>
      <c r="M72" s="240">
        <v>2103</v>
      </c>
      <c r="N72" s="240">
        <v>2190</v>
      </c>
      <c r="O72" s="240">
        <v>2300</v>
      </c>
      <c r="P72" s="240">
        <v>1798</v>
      </c>
      <c r="Q72" s="240">
        <v>2622</v>
      </c>
      <c r="R72" s="257">
        <f t="shared" si="15"/>
        <v>52903</v>
      </c>
    </row>
    <row r="73" s="144" customFormat="1" ht="24.75" customHeight="1" spans="1:18">
      <c r="A73" s="242" t="s">
        <v>129</v>
      </c>
      <c r="B73" s="170" t="s">
        <v>130</v>
      </c>
      <c r="C73" s="182">
        <f t="shared" si="18"/>
        <v>6681</v>
      </c>
      <c r="D73" s="239">
        <v>772</v>
      </c>
      <c r="E73" s="240"/>
      <c r="F73" s="240">
        <v>910</v>
      </c>
      <c r="G73" s="240">
        <v>1101</v>
      </c>
      <c r="H73" s="240">
        <v>482</v>
      </c>
      <c r="I73" s="240">
        <v>431</v>
      </c>
      <c r="J73" s="240">
        <v>529</v>
      </c>
      <c r="K73" s="240">
        <v>579</v>
      </c>
      <c r="L73" s="240">
        <v>499</v>
      </c>
      <c r="M73" s="240">
        <v>361</v>
      </c>
      <c r="N73" s="240">
        <v>287</v>
      </c>
      <c r="O73" s="240">
        <v>378</v>
      </c>
      <c r="P73" s="240">
        <v>277</v>
      </c>
      <c r="Q73" s="240">
        <v>75</v>
      </c>
      <c r="R73" s="257">
        <f t="shared" si="15"/>
        <v>5909</v>
      </c>
    </row>
    <row r="74" s="144" customFormat="1" ht="24.75" customHeight="1" spans="1:18">
      <c r="A74" s="242" t="s">
        <v>131</v>
      </c>
      <c r="B74" s="170" t="s">
        <v>132</v>
      </c>
      <c r="C74" s="182">
        <f t="shared" si="18"/>
        <v>2433</v>
      </c>
      <c r="D74" s="239">
        <v>280</v>
      </c>
      <c r="E74" s="240"/>
      <c r="F74" s="240">
        <v>323</v>
      </c>
      <c r="G74" s="240">
        <v>378</v>
      </c>
      <c r="H74" s="240">
        <v>159</v>
      </c>
      <c r="I74" s="240">
        <v>143</v>
      </c>
      <c r="J74" s="240">
        <v>187</v>
      </c>
      <c r="K74" s="240">
        <v>316</v>
      </c>
      <c r="L74" s="240">
        <v>164</v>
      </c>
      <c r="M74" s="240">
        <v>122</v>
      </c>
      <c r="N74" s="240">
        <v>105</v>
      </c>
      <c r="O74" s="240">
        <v>133</v>
      </c>
      <c r="P74" s="240">
        <v>96</v>
      </c>
      <c r="Q74" s="240">
        <v>27</v>
      </c>
      <c r="R74" s="257">
        <f t="shared" si="15"/>
        <v>2153</v>
      </c>
    </row>
    <row r="75" s="144" customFormat="1" ht="24.75" customHeight="1" spans="1:18">
      <c r="A75" s="242" t="s">
        <v>133</v>
      </c>
      <c r="B75" s="170" t="s">
        <v>134</v>
      </c>
      <c r="C75" s="182">
        <f t="shared" si="18"/>
        <v>68</v>
      </c>
      <c r="D75" s="239">
        <v>10</v>
      </c>
      <c r="E75" s="240"/>
      <c r="F75" s="240">
        <v>3</v>
      </c>
      <c r="G75" s="240">
        <v>5</v>
      </c>
      <c r="H75" s="240">
        <v>6</v>
      </c>
      <c r="I75" s="240">
        <v>6</v>
      </c>
      <c r="J75" s="240">
        <v>6</v>
      </c>
      <c r="K75" s="240">
        <v>4</v>
      </c>
      <c r="L75" s="240">
        <v>5</v>
      </c>
      <c r="M75" s="240">
        <v>4</v>
      </c>
      <c r="N75" s="240">
        <v>5</v>
      </c>
      <c r="O75" s="240">
        <v>4</v>
      </c>
      <c r="P75" s="240">
        <v>5</v>
      </c>
      <c r="Q75" s="240">
        <v>5</v>
      </c>
      <c r="R75" s="257">
        <f t="shared" si="15"/>
        <v>58</v>
      </c>
    </row>
    <row r="76" s="144" customFormat="1" ht="24.75" customHeight="1" spans="1:18">
      <c r="A76" s="242" t="s">
        <v>135</v>
      </c>
      <c r="B76" s="170" t="s">
        <v>136</v>
      </c>
      <c r="C76" s="182">
        <f t="shared" si="18"/>
        <v>220</v>
      </c>
      <c r="D76" s="239">
        <v>51</v>
      </c>
      <c r="E76" s="240"/>
      <c r="F76" s="240">
        <v>12</v>
      </c>
      <c r="G76" s="240">
        <v>13</v>
      </c>
      <c r="H76" s="240">
        <v>14</v>
      </c>
      <c r="I76" s="240">
        <v>16</v>
      </c>
      <c r="J76" s="240">
        <v>17</v>
      </c>
      <c r="K76" s="240">
        <v>16</v>
      </c>
      <c r="L76" s="240">
        <v>17</v>
      </c>
      <c r="M76" s="240">
        <v>13</v>
      </c>
      <c r="N76" s="240">
        <v>16</v>
      </c>
      <c r="O76" s="240">
        <v>10</v>
      </c>
      <c r="P76" s="240">
        <v>12</v>
      </c>
      <c r="Q76" s="240">
        <v>13</v>
      </c>
      <c r="R76" s="257">
        <f t="shared" si="15"/>
        <v>169</v>
      </c>
    </row>
    <row r="77" s="144" customFormat="1" ht="24.75" customHeight="1" spans="1:18">
      <c r="A77" s="242" t="s">
        <v>137</v>
      </c>
      <c r="B77" s="242" t="s">
        <v>138</v>
      </c>
      <c r="C77" s="182">
        <f t="shared" si="18"/>
        <v>93426</v>
      </c>
      <c r="D77" s="239">
        <v>10288</v>
      </c>
      <c r="E77" s="240"/>
      <c r="F77" s="240">
        <v>11953</v>
      </c>
      <c r="G77" s="240">
        <v>14849</v>
      </c>
      <c r="H77" s="240">
        <v>6853</v>
      </c>
      <c r="I77" s="240">
        <v>5585</v>
      </c>
      <c r="J77" s="240">
        <v>8363</v>
      </c>
      <c r="K77" s="240">
        <v>7688</v>
      </c>
      <c r="L77" s="240">
        <v>6642</v>
      </c>
      <c r="M77" s="240">
        <v>4716</v>
      </c>
      <c r="N77" s="240">
        <v>5061</v>
      </c>
      <c r="O77" s="240">
        <v>5120</v>
      </c>
      <c r="P77" s="240">
        <v>4230</v>
      </c>
      <c r="Q77" s="240">
        <v>2078</v>
      </c>
      <c r="R77" s="257"/>
    </row>
    <row r="78" s="144" customFormat="1" ht="24.75" customHeight="1" spans="1:18">
      <c r="A78" s="242" t="s">
        <v>139</v>
      </c>
      <c r="B78" s="170" t="s">
        <v>140</v>
      </c>
      <c r="C78" s="182">
        <f t="shared" si="18"/>
        <v>1278</v>
      </c>
      <c r="D78" s="239">
        <v>122</v>
      </c>
      <c r="E78" s="240"/>
      <c r="F78" s="240">
        <v>169</v>
      </c>
      <c r="G78" s="240">
        <v>190</v>
      </c>
      <c r="H78" s="240">
        <v>93</v>
      </c>
      <c r="I78" s="240">
        <v>76</v>
      </c>
      <c r="J78" s="240">
        <v>148</v>
      </c>
      <c r="K78" s="240">
        <v>138</v>
      </c>
      <c r="L78" s="240">
        <v>85</v>
      </c>
      <c r="M78" s="240">
        <v>68</v>
      </c>
      <c r="N78" s="240">
        <v>48</v>
      </c>
      <c r="O78" s="240">
        <v>72</v>
      </c>
      <c r="P78" s="240">
        <v>51</v>
      </c>
      <c r="Q78" s="240">
        <v>18</v>
      </c>
      <c r="R78" s="257">
        <f t="shared" ref="R78:R97" si="19">SUM(F78:Q78)</f>
        <v>1156</v>
      </c>
    </row>
    <row r="79" s="148" customFormat="1" ht="24.75" customHeight="1" spans="1:18">
      <c r="A79" s="170"/>
      <c r="B79" s="171"/>
      <c r="C79" s="172"/>
      <c r="D79" s="207"/>
      <c r="E79" s="219"/>
      <c r="F79" s="219"/>
      <c r="G79" s="219"/>
      <c r="H79" s="219"/>
      <c r="I79" s="219"/>
      <c r="J79" s="219"/>
      <c r="K79" s="219"/>
      <c r="L79" s="219"/>
      <c r="M79" s="219"/>
      <c r="N79" s="219"/>
      <c r="O79" s="219"/>
      <c r="P79" s="219"/>
      <c r="Q79" s="219"/>
      <c r="R79" s="257">
        <f t="shared" si="19"/>
        <v>0</v>
      </c>
    </row>
    <row r="80" s="141" customFormat="1" ht="24.75" customHeight="1" spans="1:18">
      <c r="A80" s="178" t="s">
        <v>141</v>
      </c>
      <c r="B80" s="179"/>
      <c r="C80" s="180">
        <f t="shared" ref="C80:Q80" si="20">SUM(C81:C89)</f>
        <v>77314</v>
      </c>
      <c r="D80" s="181">
        <f t="shared" si="20"/>
        <v>1799</v>
      </c>
      <c r="E80" s="180">
        <f t="shared" si="20"/>
        <v>3710</v>
      </c>
      <c r="F80" s="180">
        <f t="shared" si="20"/>
        <v>1250</v>
      </c>
      <c r="G80" s="180">
        <f t="shared" si="20"/>
        <v>110</v>
      </c>
      <c r="H80" s="180">
        <f t="shared" si="20"/>
        <v>55</v>
      </c>
      <c r="I80" s="180">
        <f t="shared" si="20"/>
        <v>222</v>
      </c>
      <c r="J80" s="180">
        <f t="shared" si="20"/>
        <v>16325</v>
      </c>
      <c r="K80" s="180">
        <f t="shared" si="20"/>
        <v>130</v>
      </c>
      <c r="L80" s="180">
        <f t="shared" si="20"/>
        <v>45</v>
      </c>
      <c r="M80" s="180">
        <f t="shared" si="20"/>
        <v>25</v>
      </c>
      <c r="N80" s="180">
        <f t="shared" si="20"/>
        <v>25</v>
      </c>
      <c r="O80" s="180">
        <f t="shared" si="20"/>
        <v>245</v>
      </c>
      <c r="P80" s="180">
        <f t="shared" si="20"/>
        <v>88</v>
      </c>
      <c r="Q80" s="180">
        <f t="shared" si="20"/>
        <v>53285</v>
      </c>
      <c r="R80" s="257">
        <f t="shared" si="19"/>
        <v>71805</v>
      </c>
    </row>
    <row r="81" s="145" customFormat="1" ht="24.75" customHeight="1" spans="1:18">
      <c r="A81" s="242" t="s">
        <v>142</v>
      </c>
      <c r="B81" s="242" t="s">
        <v>143</v>
      </c>
      <c r="C81" s="182">
        <f t="shared" ref="C81:C89" si="21">SUM(D81:Q81)</f>
        <v>919</v>
      </c>
      <c r="D81" s="235">
        <v>12</v>
      </c>
      <c r="E81" s="260"/>
      <c r="F81" s="260">
        <v>0</v>
      </c>
      <c r="G81" s="260">
        <v>0</v>
      </c>
      <c r="H81" s="260">
        <v>0</v>
      </c>
      <c r="I81" s="260">
        <v>0</v>
      </c>
      <c r="J81" s="295">
        <v>20</v>
      </c>
      <c r="K81" s="260">
        <v>0</v>
      </c>
      <c r="L81" s="260">
        <v>0</v>
      </c>
      <c r="M81" s="260">
        <v>0</v>
      </c>
      <c r="N81" s="260">
        <v>0</v>
      </c>
      <c r="O81" s="260">
        <v>0</v>
      </c>
      <c r="P81" s="260">
        <v>0</v>
      </c>
      <c r="Q81" s="260">
        <v>887</v>
      </c>
      <c r="R81" s="257">
        <f t="shared" si="19"/>
        <v>907</v>
      </c>
    </row>
    <row r="82" s="145" customFormat="1" ht="24.75" customHeight="1" spans="1:18">
      <c r="A82" s="242" t="s">
        <v>144</v>
      </c>
      <c r="B82" s="242" t="s">
        <v>145</v>
      </c>
      <c r="C82" s="182">
        <f t="shared" si="21"/>
        <v>2619</v>
      </c>
      <c r="D82" s="235"/>
      <c r="E82" s="260">
        <v>370</v>
      </c>
      <c r="F82" s="260">
        <v>125</v>
      </c>
      <c r="G82" s="260">
        <v>10</v>
      </c>
      <c r="H82" s="260">
        <v>5</v>
      </c>
      <c r="I82" s="260">
        <v>22</v>
      </c>
      <c r="J82" s="260">
        <v>575</v>
      </c>
      <c r="K82" s="260">
        <v>10</v>
      </c>
      <c r="L82" s="260">
        <v>5</v>
      </c>
      <c r="M82" s="260">
        <v>5</v>
      </c>
      <c r="N82" s="260">
        <v>5</v>
      </c>
      <c r="O82" s="260">
        <v>25</v>
      </c>
      <c r="P82" s="260">
        <v>8</v>
      </c>
      <c r="Q82" s="260">
        <v>1454</v>
      </c>
      <c r="R82" s="257">
        <f t="shared" si="19"/>
        <v>2249</v>
      </c>
    </row>
    <row r="83" s="145" customFormat="1" ht="24.75" customHeight="1" spans="1:18">
      <c r="A83" s="242" t="s">
        <v>146</v>
      </c>
      <c r="B83" s="242" t="s">
        <v>147</v>
      </c>
      <c r="C83" s="182">
        <f t="shared" si="21"/>
        <v>10000</v>
      </c>
      <c r="D83" s="235"/>
      <c r="E83" s="260"/>
      <c r="F83" s="260"/>
      <c r="G83" s="260"/>
      <c r="H83" s="260"/>
      <c r="I83" s="260"/>
      <c r="J83" s="260"/>
      <c r="K83" s="260"/>
      <c r="L83" s="260"/>
      <c r="M83" s="260"/>
      <c r="N83" s="260"/>
      <c r="O83" s="260"/>
      <c r="P83" s="260"/>
      <c r="Q83" s="260">
        <v>10000</v>
      </c>
      <c r="R83" s="257">
        <f t="shared" si="19"/>
        <v>10000</v>
      </c>
    </row>
    <row r="84" s="145" customFormat="1" ht="24.75" customHeight="1" spans="1:18">
      <c r="A84" s="242" t="s">
        <v>148</v>
      </c>
      <c r="B84" s="242" t="s">
        <v>149</v>
      </c>
      <c r="C84" s="182">
        <f t="shared" si="21"/>
        <v>19941</v>
      </c>
      <c r="D84" s="235">
        <v>1787</v>
      </c>
      <c r="E84" s="260">
        <v>3340</v>
      </c>
      <c r="F84" s="260">
        <v>1125</v>
      </c>
      <c r="G84" s="260">
        <v>100</v>
      </c>
      <c r="H84" s="260">
        <v>50</v>
      </c>
      <c r="I84" s="260">
        <v>200</v>
      </c>
      <c r="J84" s="260">
        <v>5571</v>
      </c>
      <c r="K84" s="260">
        <v>120</v>
      </c>
      <c r="L84" s="260">
        <v>40</v>
      </c>
      <c r="M84" s="260">
        <v>20</v>
      </c>
      <c r="N84" s="260">
        <v>20</v>
      </c>
      <c r="O84" s="260">
        <v>220</v>
      </c>
      <c r="P84" s="260">
        <v>80</v>
      </c>
      <c r="Q84" s="260">
        <v>7268</v>
      </c>
      <c r="R84" s="257">
        <f t="shared" si="19"/>
        <v>14814</v>
      </c>
    </row>
    <row r="85" s="145" customFormat="1" ht="24.75" customHeight="1" spans="1:18">
      <c r="A85" s="242" t="s">
        <v>150</v>
      </c>
      <c r="B85" s="242" t="s">
        <v>151</v>
      </c>
      <c r="C85" s="182">
        <f t="shared" si="21"/>
        <v>340</v>
      </c>
      <c r="D85" s="235"/>
      <c r="E85" s="260"/>
      <c r="F85" s="260"/>
      <c r="G85" s="260"/>
      <c r="H85" s="260"/>
      <c r="I85" s="260"/>
      <c r="J85" s="260"/>
      <c r="K85" s="260"/>
      <c r="L85" s="260"/>
      <c r="M85" s="260"/>
      <c r="N85" s="260"/>
      <c r="O85" s="260"/>
      <c r="P85" s="260"/>
      <c r="Q85" s="260">
        <v>340</v>
      </c>
      <c r="R85" s="257">
        <f t="shared" si="19"/>
        <v>340</v>
      </c>
    </row>
    <row r="86" s="146" customFormat="1" ht="24.75" customHeight="1" spans="1:18">
      <c r="A86" s="242" t="s">
        <v>144</v>
      </c>
      <c r="B86" s="242" t="s">
        <v>152</v>
      </c>
      <c r="C86" s="182">
        <f t="shared" si="21"/>
        <v>6642</v>
      </c>
      <c r="D86" s="235">
        <v>0</v>
      </c>
      <c r="E86" s="260"/>
      <c r="F86" s="260">
        <v>0</v>
      </c>
      <c r="G86" s="260">
        <v>0</v>
      </c>
      <c r="H86" s="260">
        <v>0</v>
      </c>
      <c r="I86" s="260">
        <v>0</v>
      </c>
      <c r="J86" s="260">
        <v>1956</v>
      </c>
      <c r="K86" s="260">
        <v>0</v>
      </c>
      <c r="L86" s="260">
        <v>0</v>
      </c>
      <c r="M86" s="260">
        <v>0</v>
      </c>
      <c r="N86" s="260">
        <v>0</v>
      </c>
      <c r="O86" s="260">
        <v>0</v>
      </c>
      <c r="P86" s="260">
        <v>0</v>
      </c>
      <c r="Q86" s="260">
        <v>4686</v>
      </c>
      <c r="R86" s="258">
        <f t="shared" si="19"/>
        <v>6642</v>
      </c>
    </row>
    <row r="87" s="145" customFormat="1" ht="24.75" customHeight="1" spans="1:18">
      <c r="A87" s="242" t="s">
        <v>148</v>
      </c>
      <c r="B87" s="242" t="s">
        <v>153</v>
      </c>
      <c r="C87" s="182">
        <f t="shared" si="21"/>
        <v>26853</v>
      </c>
      <c r="D87" s="235"/>
      <c r="E87" s="260"/>
      <c r="F87" s="260"/>
      <c r="G87" s="260"/>
      <c r="H87" s="260"/>
      <c r="I87" s="260"/>
      <c r="J87" s="260">
        <v>8203</v>
      </c>
      <c r="K87" s="260"/>
      <c r="L87" s="260"/>
      <c r="M87" s="260"/>
      <c r="N87" s="260"/>
      <c r="O87" s="260"/>
      <c r="P87" s="294"/>
      <c r="Q87" s="260">
        <v>18650</v>
      </c>
      <c r="R87" s="257">
        <f t="shared" si="19"/>
        <v>26853</v>
      </c>
    </row>
    <row r="88" s="145" customFormat="1" ht="24.75" customHeight="1" spans="1:18">
      <c r="A88" s="242" t="s">
        <v>146</v>
      </c>
      <c r="B88" s="242" t="s">
        <v>154</v>
      </c>
      <c r="C88" s="182">
        <f t="shared" si="21"/>
        <v>10000</v>
      </c>
      <c r="D88" s="235"/>
      <c r="E88" s="260"/>
      <c r="F88" s="260"/>
      <c r="G88" s="260"/>
      <c r="H88" s="260"/>
      <c r="I88" s="260"/>
      <c r="J88" s="260"/>
      <c r="K88" s="260"/>
      <c r="L88" s="260"/>
      <c r="M88" s="260"/>
      <c r="N88" s="260"/>
      <c r="O88" s="260"/>
      <c r="P88" s="260"/>
      <c r="Q88" s="260">
        <v>10000</v>
      </c>
      <c r="R88" s="257">
        <f t="shared" si="19"/>
        <v>10000</v>
      </c>
    </row>
    <row r="89" s="145" customFormat="1" ht="24.75" customHeight="1" spans="1:18">
      <c r="A89" s="200"/>
      <c r="B89" s="218"/>
      <c r="C89" s="182">
        <f t="shared" si="21"/>
        <v>0</v>
      </c>
      <c r="D89" s="235"/>
      <c r="E89" s="260"/>
      <c r="F89" s="260"/>
      <c r="G89" s="260"/>
      <c r="H89" s="260"/>
      <c r="I89" s="260"/>
      <c r="J89" s="260"/>
      <c r="K89" s="260"/>
      <c r="L89" s="260"/>
      <c r="M89" s="260"/>
      <c r="N89" s="260"/>
      <c r="O89" s="260"/>
      <c r="P89" s="260"/>
      <c r="Q89" s="260"/>
      <c r="R89" s="257">
        <f t="shared" si="19"/>
        <v>0</v>
      </c>
    </row>
    <row r="90" s="147" customFormat="1" ht="24.75" customHeight="1" spans="1:18">
      <c r="A90" s="178" t="s">
        <v>155</v>
      </c>
      <c r="B90" s="261"/>
      <c r="C90" s="262">
        <f t="shared" ref="C90:Q90" si="22">SUM(C91:C97)</f>
        <v>685673</v>
      </c>
      <c r="D90" s="263">
        <f t="shared" si="22"/>
        <v>0</v>
      </c>
      <c r="E90" s="262">
        <f t="shared" si="22"/>
        <v>0</v>
      </c>
      <c r="F90" s="262">
        <f t="shared" si="22"/>
        <v>37918</v>
      </c>
      <c r="G90" s="262">
        <f t="shared" si="22"/>
        <v>157047</v>
      </c>
      <c r="H90" s="262">
        <f t="shared" si="22"/>
        <v>56923</v>
      </c>
      <c r="I90" s="262">
        <f t="shared" si="22"/>
        <v>42348</v>
      </c>
      <c r="J90" s="262">
        <f t="shared" si="22"/>
        <v>96084</v>
      </c>
      <c r="K90" s="262">
        <f t="shared" si="22"/>
        <v>83974</v>
      </c>
      <c r="L90" s="262">
        <f t="shared" si="22"/>
        <v>43659</v>
      </c>
      <c r="M90" s="262">
        <f t="shared" si="22"/>
        <v>29072</v>
      </c>
      <c r="N90" s="262">
        <f t="shared" si="22"/>
        <v>24623</v>
      </c>
      <c r="O90" s="262">
        <f t="shared" si="22"/>
        <v>60999</v>
      </c>
      <c r="P90" s="262">
        <f t="shared" si="22"/>
        <v>31779</v>
      </c>
      <c r="Q90" s="262">
        <f t="shared" si="22"/>
        <v>21247</v>
      </c>
      <c r="R90" s="257">
        <f t="shared" si="19"/>
        <v>685673</v>
      </c>
    </row>
    <row r="91" s="145" customFormat="1" ht="24.75" customHeight="1" spans="1:18">
      <c r="A91" s="242" t="s">
        <v>156</v>
      </c>
      <c r="B91" s="242" t="s">
        <v>157</v>
      </c>
      <c r="C91" s="182">
        <f t="shared" ref="C91:C97" si="23">SUM(D91:Q91)</f>
        <v>13905</v>
      </c>
      <c r="D91" s="235"/>
      <c r="E91" s="260"/>
      <c r="F91" s="260">
        <v>575</v>
      </c>
      <c r="G91" s="260">
        <v>2021</v>
      </c>
      <c r="H91" s="260">
        <v>1782</v>
      </c>
      <c r="I91" s="260">
        <v>359</v>
      </c>
      <c r="J91" s="295">
        <v>4574</v>
      </c>
      <c r="K91" s="260">
        <v>523</v>
      </c>
      <c r="L91" s="260">
        <v>681</v>
      </c>
      <c r="M91" s="260">
        <v>669</v>
      </c>
      <c r="N91" s="260">
        <v>186</v>
      </c>
      <c r="O91" s="260">
        <v>96</v>
      </c>
      <c r="P91" s="260">
        <v>948</v>
      </c>
      <c r="Q91" s="260">
        <v>1491</v>
      </c>
      <c r="R91" s="257">
        <f t="shared" si="19"/>
        <v>13905</v>
      </c>
    </row>
    <row r="92" s="145" customFormat="1" ht="24.75" customHeight="1" spans="1:18">
      <c r="A92" s="242" t="s">
        <v>158</v>
      </c>
      <c r="B92" s="242" t="s">
        <v>159</v>
      </c>
      <c r="C92" s="182">
        <f t="shared" si="23"/>
        <v>415816</v>
      </c>
      <c r="D92" s="235"/>
      <c r="E92" s="260"/>
      <c r="F92" s="260">
        <v>21750</v>
      </c>
      <c r="G92" s="260">
        <v>104776</v>
      </c>
      <c r="H92" s="260">
        <v>33472</v>
      </c>
      <c r="I92" s="260">
        <v>25121</v>
      </c>
      <c r="J92" s="260">
        <v>54266</v>
      </c>
      <c r="K92" s="260">
        <v>55154</v>
      </c>
      <c r="L92" s="260">
        <v>25616</v>
      </c>
      <c r="M92" s="260">
        <v>15722</v>
      </c>
      <c r="N92" s="260">
        <v>14241</v>
      </c>
      <c r="O92" s="260">
        <v>38892</v>
      </c>
      <c r="P92" s="260">
        <v>17527</v>
      </c>
      <c r="Q92" s="260">
        <v>9279</v>
      </c>
      <c r="R92" s="257">
        <f t="shared" si="19"/>
        <v>415816</v>
      </c>
    </row>
    <row r="93" s="145" customFormat="1" ht="24.75" customHeight="1" spans="1:18">
      <c r="A93" s="242" t="s">
        <v>156</v>
      </c>
      <c r="B93" s="242" t="s">
        <v>160</v>
      </c>
      <c r="C93" s="182">
        <f t="shared" si="23"/>
        <v>126966</v>
      </c>
      <c r="D93" s="235"/>
      <c r="E93" s="260"/>
      <c r="F93" s="260">
        <v>6851</v>
      </c>
      <c r="G93" s="260">
        <v>31721</v>
      </c>
      <c r="H93" s="260">
        <v>10243</v>
      </c>
      <c r="I93" s="260">
        <v>7821</v>
      </c>
      <c r="J93" s="260">
        <v>16184</v>
      </c>
      <c r="K93" s="260">
        <v>17103</v>
      </c>
      <c r="L93" s="260">
        <v>8139</v>
      </c>
      <c r="M93" s="260">
        <v>5101</v>
      </c>
      <c r="N93" s="260">
        <v>3811</v>
      </c>
      <c r="O93" s="260">
        <v>12080</v>
      </c>
      <c r="P93" s="260">
        <v>5410</v>
      </c>
      <c r="Q93" s="260">
        <v>2502</v>
      </c>
      <c r="R93" s="257">
        <f t="shared" si="19"/>
        <v>126966</v>
      </c>
    </row>
    <row r="94" s="145" customFormat="1" ht="24.75" customHeight="1" spans="1:18">
      <c r="A94" s="242" t="s">
        <v>161</v>
      </c>
      <c r="B94" s="242" t="s">
        <v>162</v>
      </c>
      <c r="C94" s="182">
        <f t="shared" si="23"/>
        <v>15000</v>
      </c>
      <c r="D94" s="235"/>
      <c r="E94" s="260"/>
      <c r="F94" s="260">
        <v>1464</v>
      </c>
      <c r="G94" s="260">
        <v>2680</v>
      </c>
      <c r="H94" s="260">
        <v>1336</v>
      </c>
      <c r="I94" s="260">
        <v>1162</v>
      </c>
      <c r="J94" s="260">
        <v>2010</v>
      </c>
      <c r="K94" s="260">
        <v>1572</v>
      </c>
      <c r="L94" s="260">
        <v>1235</v>
      </c>
      <c r="M94" s="260">
        <v>959</v>
      </c>
      <c r="N94" s="260">
        <v>662</v>
      </c>
      <c r="O94" s="260">
        <v>1063</v>
      </c>
      <c r="P94" s="260">
        <v>647</v>
      </c>
      <c r="Q94" s="260">
        <v>210</v>
      </c>
      <c r="R94" s="257">
        <f t="shared" si="19"/>
        <v>15000</v>
      </c>
    </row>
    <row r="95" s="145" customFormat="1" ht="24.75" customHeight="1" spans="1:18">
      <c r="A95" s="242" t="s">
        <v>163</v>
      </c>
      <c r="B95" s="242" t="s">
        <v>164</v>
      </c>
      <c r="C95" s="182">
        <f t="shared" si="23"/>
        <v>11735</v>
      </c>
      <c r="D95" s="235"/>
      <c r="E95" s="260"/>
      <c r="F95" s="260">
        <v>1000</v>
      </c>
      <c r="G95" s="260">
        <v>1000</v>
      </c>
      <c r="H95" s="260">
        <v>1000</v>
      </c>
      <c r="I95" s="260">
        <v>1000</v>
      </c>
      <c r="J95" s="260">
        <v>1000</v>
      </c>
      <c r="K95" s="260">
        <v>1000</v>
      </c>
      <c r="L95" s="260">
        <v>1000</v>
      </c>
      <c r="M95" s="260">
        <v>1000</v>
      </c>
      <c r="N95" s="260">
        <v>735</v>
      </c>
      <c r="O95" s="260">
        <v>1000</v>
      </c>
      <c r="P95" s="260">
        <v>1000</v>
      </c>
      <c r="Q95" s="260">
        <v>1000</v>
      </c>
      <c r="R95" s="257">
        <f t="shared" si="19"/>
        <v>11735</v>
      </c>
    </row>
    <row r="96" s="145" customFormat="1" ht="24.75" customHeight="1" spans="1:18">
      <c r="A96" s="242" t="s">
        <v>165</v>
      </c>
      <c r="B96" s="242" t="s">
        <v>166</v>
      </c>
      <c r="C96" s="182">
        <f t="shared" si="23"/>
        <v>94020</v>
      </c>
      <c r="D96" s="235"/>
      <c r="E96" s="260"/>
      <c r="F96" s="260">
        <v>5809</v>
      </c>
      <c r="G96" s="260">
        <v>13582</v>
      </c>
      <c r="H96" s="260">
        <v>8356</v>
      </c>
      <c r="I96" s="260">
        <v>6300</v>
      </c>
      <c r="J96" s="260">
        <v>16996</v>
      </c>
      <c r="K96" s="260">
        <v>7813</v>
      </c>
      <c r="L96" s="260">
        <v>6394</v>
      </c>
      <c r="M96" s="260">
        <v>5195</v>
      </c>
      <c r="N96" s="260">
        <v>4623</v>
      </c>
      <c r="O96" s="260">
        <v>7182</v>
      </c>
      <c r="P96" s="260">
        <v>5339</v>
      </c>
      <c r="Q96" s="260">
        <v>6431</v>
      </c>
      <c r="R96" s="257">
        <f t="shared" si="19"/>
        <v>94020</v>
      </c>
    </row>
    <row r="97" s="145" customFormat="1" ht="24.75" customHeight="1" spans="1:18">
      <c r="A97" s="242" t="s">
        <v>161</v>
      </c>
      <c r="B97" s="242" t="s">
        <v>167</v>
      </c>
      <c r="C97" s="182">
        <f t="shared" si="23"/>
        <v>8231</v>
      </c>
      <c r="D97" s="235"/>
      <c r="E97" s="260"/>
      <c r="F97" s="260">
        <v>469</v>
      </c>
      <c r="G97" s="260">
        <v>1267</v>
      </c>
      <c r="H97" s="260">
        <v>734</v>
      </c>
      <c r="I97" s="260">
        <v>585</v>
      </c>
      <c r="J97" s="260">
        <v>1054</v>
      </c>
      <c r="K97" s="260">
        <v>809</v>
      </c>
      <c r="L97" s="260">
        <v>594</v>
      </c>
      <c r="M97" s="260">
        <v>426</v>
      </c>
      <c r="N97" s="260">
        <v>365</v>
      </c>
      <c r="O97" s="260">
        <v>686</v>
      </c>
      <c r="P97" s="260">
        <v>908</v>
      </c>
      <c r="Q97" s="260">
        <v>334</v>
      </c>
      <c r="R97" s="257">
        <f t="shared" si="19"/>
        <v>8231</v>
      </c>
    </row>
    <row r="98" s="149" customFormat="1" ht="24.75" customHeight="1" spans="1:18">
      <c r="A98" s="264"/>
      <c r="B98" s="265"/>
      <c r="C98" s="266"/>
      <c r="D98" s="267"/>
      <c r="E98" s="268"/>
      <c r="F98" s="268"/>
      <c r="G98" s="268"/>
      <c r="H98" s="268"/>
      <c r="I98" s="268"/>
      <c r="J98" s="268"/>
      <c r="K98" s="260"/>
      <c r="L98" s="268"/>
      <c r="M98" s="268"/>
      <c r="N98" s="268"/>
      <c r="O98" s="268"/>
      <c r="P98" s="268"/>
      <c r="Q98" s="268"/>
      <c r="R98" s="257"/>
    </row>
    <row r="99" s="147" customFormat="1" ht="24.75" customHeight="1" spans="1:18">
      <c r="A99" s="178" t="s">
        <v>168</v>
      </c>
      <c r="B99" s="261"/>
      <c r="C99" s="262">
        <f>SUM(D99:Q99)</f>
        <v>19569</v>
      </c>
      <c r="D99" s="263">
        <f t="shared" ref="D99:Q99" si="24">SUM(D100:D102)</f>
        <v>0</v>
      </c>
      <c r="E99" s="262">
        <f t="shared" si="24"/>
        <v>0</v>
      </c>
      <c r="F99" s="262">
        <f t="shared" si="24"/>
        <v>605</v>
      </c>
      <c r="G99" s="262">
        <f t="shared" si="24"/>
        <v>4132</v>
      </c>
      <c r="H99" s="262">
        <f t="shared" si="24"/>
        <v>2390</v>
      </c>
      <c r="I99" s="262">
        <f t="shared" si="24"/>
        <v>2140</v>
      </c>
      <c r="J99" s="262">
        <f t="shared" si="24"/>
        <v>3052</v>
      </c>
      <c r="K99" s="262">
        <f t="shared" si="24"/>
        <v>2267</v>
      </c>
      <c r="L99" s="262">
        <f t="shared" si="24"/>
        <v>1630</v>
      </c>
      <c r="M99" s="262">
        <f t="shared" si="24"/>
        <v>524</v>
      </c>
      <c r="N99" s="262">
        <f t="shared" si="24"/>
        <v>252</v>
      </c>
      <c r="O99" s="262">
        <f t="shared" si="24"/>
        <v>1789</v>
      </c>
      <c r="P99" s="262">
        <f t="shared" si="24"/>
        <v>532</v>
      </c>
      <c r="Q99" s="262">
        <f t="shared" si="24"/>
        <v>256</v>
      </c>
      <c r="R99" s="257">
        <f>SUM(F99:Q99)</f>
        <v>19569</v>
      </c>
    </row>
    <row r="100" s="146" customFormat="1" ht="24.75" customHeight="1" spans="1:18">
      <c r="A100" s="269" t="s">
        <v>169</v>
      </c>
      <c r="B100" s="269" t="s">
        <v>170</v>
      </c>
      <c r="C100" s="182">
        <f>SUM(D100:Q100)</f>
        <v>16743</v>
      </c>
      <c r="D100" s="235"/>
      <c r="E100" s="260"/>
      <c r="F100" s="260">
        <v>605</v>
      </c>
      <c r="G100" s="260">
        <v>3199</v>
      </c>
      <c r="H100" s="260">
        <v>2058</v>
      </c>
      <c r="I100" s="260">
        <v>1774</v>
      </c>
      <c r="J100" s="260">
        <v>2715</v>
      </c>
      <c r="K100" s="260">
        <v>1910</v>
      </c>
      <c r="L100" s="295">
        <v>1342</v>
      </c>
      <c r="M100" s="260">
        <v>524</v>
      </c>
      <c r="N100" s="260">
        <v>252</v>
      </c>
      <c r="O100" s="260">
        <v>1576</v>
      </c>
      <c r="P100" s="260">
        <v>532</v>
      </c>
      <c r="Q100" s="260">
        <v>256</v>
      </c>
      <c r="R100" s="258">
        <f>SUM(F100:Q100)</f>
        <v>16743</v>
      </c>
    </row>
    <row r="101" s="145" customFormat="1" ht="24.75" customHeight="1" spans="1:18">
      <c r="A101" s="200" t="s">
        <v>171</v>
      </c>
      <c r="B101" s="200" t="s">
        <v>172</v>
      </c>
      <c r="C101" s="182">
        <f>SUM(D101:Q101)</f>
        <v>2826</v>
      </c>
      <c r="D101" s="235"/>
      <c r="E101" s="260"/>
      <c r="F101" s="260">
        <v>0</v>
      </c>
      <c r="G101" s="260">
        <v>933</v>
      </c>
      <c r="H101" s="260">
        <v>332</v>
      </c>
      <c r="I101" s="260">
        <v>366</v>
      </c>
      <c r="J101" s="260">
        <v>337</v>
      </c>
      <c r="K101" s="260">
        <v>357</v>
      </c>
      <c r="L101" s="260">
        <v>288</v>
      </c>
      <c r="M101" s="260">
        <v>0</v>
      </c>
      <c r="N101" s="260">
        <v>0</v>
      </c>
      <c r="O101" s="260">
        <v>213</v>
      </c>
      <c r="P101" s="260">
        <v>0</v>
      </c>
      <c r="Q101" s="260">
        <v>0</v>
      </c>
      <c r="R101" s="257">
        <f>SUM(F101:Q101)</f>
        <v>2826</v>
      </c>
    </row>
    <row r="102" s="148" customFormat="1" ht="24.75" customHeight="1" spans="1:18">
      <c r="A102" s="201"/>
      <c r="B102" s="201"/>
      <c r="C102" s="182"/>
      <c r="D102" s="207"/>
      <c r="E102" s="270"/>
      <c r="F102" s="270"/>
      <c r="G102" s="271"/>
      <c r="H102" s="272"/>
      <c r="I102" s="296"/>
      <c r="J102" s="297"/>
      <c r="K102" s="298"/>
      <c r="L102" s="298"/>
      <c r="M102" s="299"/>
      <c r="N102" s="300"/>
      <c r="O102" s="301"/>
      <c r="P102" s="301"/>
      <c r="Q102" s="301"/>
      <c r="R102" s="257"/>
    </row>
    <row r="103" s="141" customFormat="1" ht="24.75" customHeight="1" spans="1:18">
      <c r="A103" s="273" t="s">
        <v>173</v>
      </c>
      <c r="B103" s="274"/>
      <c r="C103" s="275">
        <f>SUM(D103:Q103)</f>
        <v>75000</v>
      </c>
      <c r="D103" s="276">
        <f t="shared" ref="D103:Q103" si="25">SUM(D104:D106)</f>
        <v>47902</v>
      </c>
      <c r="E103" s="277">
        <f t="shared" si="25"/>
        <v>10000</v>
      </c>
      <c r="F103" s="277">
        <f t="shared" si="25"/>
        <v>2135</v>
      </c>
      <c r="G103" s="277">
        <f t="shared" si="25"/>
        <v>4103</v>
      </c>
      <c r="H103" s="277">
        <f t="shared" si="25"/>
        <v>1130</v>
      </c>
      <c r="I103" s="277">
        <f t="shared" si="25"/>
        <v>1084</v>
      </c>
      <c r="J103" s="277">
        <f t="shared" si="25"/>
        <v>1471</v>
      </c>
      <c r="K103" s="277">
        <f t="shared" si="25"/>
        <v>1133</v>
      </c>
      <c r="L103" s="277">
        <f t="shared" si="25"/>
        <v>1700</v>
      </c>
      <c r="M103" s="277">
        <f t="shared" si="25"/>
        <v>664</v>
      </c>
      <c r="N103" s="277">
        <f t="shared" si="25"/>
        <v>584</v>
      </c>
      <c r="O103" s="277">
        <f t="shared" si="25"/>
        <v>944</v>
      </c>
      <c r="P103" s="277">
        <f t="shared" si="25"/>
        <v>754</v>
      </c>
      <c r="Q103" s="277">
        <f t="shared" si="25"/>
        <v>1396</v>
      </c>
      <c r="R103" s="257">
        <f>SUM(F103:Q103)</f>
        <v>17098</v>
      </c>
    </row>
    <row r="104" s="139" customFormat="1" ht="24.75" customHeight="1" spans="1:18">
      <c r="A104" s="170" t="s">
        <v>146</v>
      </c>
      <c r="B104" s="170" t="s">
        <v>174</v>
      </c>
      <c r="C104" s="182">
        <f>SUM(D104:Q104)</f>
        <v>50000</v>
      </c>
      <c r="D104" s="278">
        <v>27000</v>
      </c>
      <c r="E104" s="279">
        <v>10000</v>
      </c>
      <c r="F104" s="279">
        <v>2003</v>
      </c>
      <c r="G104" s="279">
        <v>1887</v>
      </c>
      <c r="H104" s="279">
        <v>1050</v>
      </c>
      <c r="I104" s="279">
        <v>1050</v>
      </c>
      <c r="J104" s="279">
        <v>1278</v>
      </c>
      <c r="K104" s="279">
        <v>958</v>
      </c>
      <c r="L104" s="279">
        <v>1523</v>
      </c>
      <c r="M104" s="279">
        <v>603</v>
      </c>
      <c r="N104" s="279">
        <v>529</v>
      </c>
      <c r="O104" s="279">
        <v>900</v>
      </c>
      <c r="P104" s="281">
        <v>700</v>
      </c>
      <c r="Q104" s="279">
        <v>519</v>
      </c>
      <c r="R104" s="257">
        <f>SUM(F104:Q104)</f>
        <v>13000</v>
      </c>
    </row>
    <row r="105" s="139" customFormat="1" ht="24.75" customHeight="1" spans="1:18">
      <c r="A105" s="170" t="s">
        <v>146</v>
      </c>
      <c r="B105" s="170" t="s">
        <v>175</v>
      </c>
      <c r="C105" s="182">
        <f>SUM(D105:Q105)</f>
        <v>25000</v>
      </c>
      <c r="D105" s="280">
        <v>20902</v>
      </c>
      <c r="E105" s="279"/>
      <c r="F105" s="279">
        <v>132</v>
      </c>
      <c r="G105" s="279">
        <v>2216</v>
      </c>
      <c r="H105" s="279">
        <v>80</v>
      </c>
      <c r="I105" s="279">
        <v>34</v>
      </c>
      <c r="J105" s="279">
        <v>193</v>
      </c>
      <c r="K105" s="279">
        <v>175</v>
      </c>
      <c r="L105" s="279">
        <v>177</v>
      </c>
      <c r="M105" s="279">
        <v>61</v>
      </c>
      <c r="N105" s="279">
        <v>55</v>
      </c>
      <c r="O105" s="279">
        <v>44</v>
      </c>
      <c r="P105" s="279">
        <v>54</v>
      </c>
      <c r="Q105" s="279">
        <v>877</v>
      </c>
      <c r="R105" s="257">
        <f>SUM(F105:Q105)</f>
        <v>4098</v>
      </c>
    </row>
    <row r="106" s="150" customFormat="1" ht="24.75" customHeight="1" spans="1:18">
      <c r="A106" s="195"/>
      <c r="B106" s="195"/>
      <c r="C106" s="197">
        <f>SUM(D106:Q106)</f>
        <v>0</v>
      </c>
      <c r="D106" s="278"/>
      <c r="E106" s="281"/>
      <c r="F106" s="281"/>
      <c r="G106" s="281"/>
      <c r="H106" s="281"/>
      <c r="I106" s="281"/>
      <c r="J106" s="281"/>
      <c r="K106" s="281"/>
      <c r="L106" s="281"/>
      <c r="M106" s="281"/>
      <c r="N106" s="281"/>
      <c r="O106" s="281"/>
      <c r="P106" s="281"/>
      <c r="Q106" s="281"/>
      <c r="R106" s="258">
        <f>SUM(F106:Q106)</f>
        <v>0</v>
      </c>
    </row>
    <row r="107" s="141" customFormat="1" ht="24.75" customHeight="1" spans="1:18">
      <c r="A107" s="282" t="s">
        <v>176</v>
      </c>
      <c r="B107" s="283"/>
      <c r="C107" s="284">
        <f>SUM(D107:Q107)</f>
        <v>72475</v>
      </c>
      <c r="D107" s="285">
        <v>15081</v>
      </c>
      <c r="E107" s="286">
        <v>77</v>
      </c>
      <c r="F107" s="286">
        <v>7697</v>
      </c>
      <c r="G107" s="286">
        <v>8465</v>
      </c>
      <c r="H107" s="286">
        <v>4179</v>
      </c>
      <c r="I107" s="286">
        <v>3312</v>
      </c>
      <c r="J107" s="284">
        <v>9516</v>
      </c>
      <c r="K107" s="284">
        <v>5843</v>
      </c>
      <c r="L107" s="284">
        <v>4280</v>
      </c>
      <c r="M107" s="284">
        <v>2870</v>
      </c>
      <c r="N107" s="284">
        <v>3178</v>
      </c>
      <c r="O107" s="284">
        <v>3953</v>
      </c>
      <c r="P107" s="284">
        <v>2351</v>
      </c>
      <c r="Q107" s="284">
        <v>1673</v>
      </c>
      <c r="R107" s="258">
        <v>1410</v>
      </c>
    </row>
    <row r="108" s="139" customFormat="1" ht="24.75" customHeight="1" spans="1:18">
      <c r="A108" s="287"/>
      <c r="B108" s="170"/>
      <c r="C108" s="172"/>
      <c r="D108" s="235"/>
      <c r="E108" s="288"/>
      <c r="F108" s="288"/>
      <c r="G108" s="288"/>
      <c r="H108" s="288"/>
      <c r="I108" s="288"/>
      <c r="J108" s="260"/>
      <c r="K108" s="260"/>
      <c r="L108" s="260"/>
      <c r="M108" s="260"/>
      <c r="N108" s="260"/>
      <c r="O108" s="260"/>
      <c r="P108" s="260"/>
      <c r="Q108" s="260"/>
      <c r="R108" s="257"/>
    </row>
    <row r="109" s="141" customFormat="1" ht="24.75" customHeight="1" spans="1:18">
      <c r="A109" s="289" t="s">
        <v>177</v>
      </c>
      <c r="B109" s="290"/>
      <c r="C109" s="180">
        <f t="shared" ref="C109:C115" si="26">SUM(D109:Q109)</f>
        <v>2397</v>
      </c>
      <c r="D109" s="181">
        <v>2397</v>
      </c>
      <c r="E109" s="262"/>
      <c r="F109" s="262"/>
      <c r="G109" s="262"/>
      <c r="H109" s="262"/>
      <c r="I109" s="262"/>
      <c r="J109" s="180"/>
      <c r="K109" s="180"/>
      <c r="L109" s="180"/>
      <c r="M109" s="180"/>
      <c r="N109" s="180"/>
      <c r="O109" s="180"/>
      <c r="P109" s="180"/>
      <c r="Q109" s="180"/>
      <c r="R109" s="257"/>
    </row>
    <row r="110" s="139" customFormat="1" ht="24.75" customHeight="1" spans="1:18">
      <c r="A110" s="287"/>
      <c r="B110" s="170"/>
      <c r="C110" s="172"/>
      <c r="D110" s="235"/>
      <c r="E110" s="288"/>
      <c r="F110" s="288"/>
      <c r="G110" s="288"/>
      <c r="H110" s="288"/>
      <c r="I110" s="288"/>
      <c r="J110" s="260"/>
      <c r="K110" s="260"/>
      <c r="L110" s="260"/>
      <c r="M110" s="260"/>
      <c r="N110" s="260"/>
      <c r="O110" s="260"/>
      <c r="P110" s="260"/>
      <c r="Q110" s="260"/>
      <c r="R110" s="257"/>
    </row>
    <row r="111" s="141" customFormat="1" ht="24.75" customHeight="1" spans="1:18">
      <c r="A111" s="289" t="s">
        <v>178</v>
      </c>
      <c r="B111" s="290"/>
      <c r="C111" s="180">
        <f t="shared" ref="C111:Q111" si="27">SUM(C112:C116)</f>
        <v>64863</v>
      </c>
      <c r="D111" s="181">
        <f t="shared" si="27"/>
        <v>10252</v>
      </c>
      <c r="E111" s="262">
        <f t="shared" si="27"/>
        <v>0</v>
      </c>
      <c r="F111" s="262">
        <f t="shared" si="27"/>
        <v>7151</v>
      </c>
      <c r="G111" s="262">
        <f t="shared" si="27"/>
        <v>9588</v>
      </c>
      <c r="H111" s="262">
        <f t="shared" si="27"/>
        <v>4345</v>
      </c>
      <c r="I111" s="262">
        <f t="shared" si="27"/>
        <v>3784</v>
      </c>
      <c r="J111" s="180">
        <f t="shared" si="27"/>
        <v>6631</v>
      </c>
      <c r="K111" s="180">
        <f t="shared" si="27"/>
        <v>5201</v>
      </c>
      <c r="L111" s="180">
        <f t="shared" si="27"/>
        <v>4492</v>
      </c>
      <c r="M111" s="180">
        <f t="shared" si="27"/>
        <v>3334</v>
      </c>
      <c r="N111" s="180">
        <f t="shared" si="27"/>
        <v>3084</v>
      </c>
      <c r="O111" s="180">
        <f t="shared" si="27"/>
        <v>3489</v>
      </c>
      <c r="P111" s="180">
        <f t="shared" si="27"/>
        <v>2378</v>
      </c>
      <c r="Q111" s="180">
        <f t="shared" si="27"/>
        <v>1134</v>
      </c>
      <c r="R111" s="257">
        <f t="shared" ref="R111:R118" si="28">SUM(F111:Q111)</f>
        <v>54611</v>
      </c>
    </row>
    <row r="112" s="139" customFormat="1" ht="24.75" customHeight="1" spans="1:18">
      <c r="A112" s="170" t="s">
        <v>179</v>
      </c>
      <c r="B112" s="218" t="s">
        <v>180</v>
      </c>
      <c r="C112" s="182">
        <f t="shared" si="26"/>
        <v>277</v>
      </c>
      <c r="D112" s="280">
        <v>277</v>
      </c>
      <c r="E112" s="279"/>
      <c r="F112" s="279"/>
      <c r="G112" s="279"/>
      <c r="H112" s="279"/>
      <c r="I112" s="279"/>
      <c r="J112" s="279"/>
      <c r="K112" s="279"/>
      <c r="L112" s="279"/>
      <c r="M112" s="279"/>
      <c r="N112" s="279"/>
      <c r="O112" s="279"/>
      <c r="P112" s="279"/>
      <c r="Q112" s="279"/>
      <c r="R112" s="257">
        <f t="shared" si="28"/>
        <v>0</v>
      </c>
    </row>
    <row r="113" s="139" customFormat="1" ht="24.75" customHeight="1" spans="1:18">
      <c r="A113" s="170" t="s">
        <v>181</v>
      </c>
      <c r="B113" s="218" t="s">
        <v>182</v>
      </c>
      <c r="C113" s="182">
        <f t="shared" si="26"/>
        <v>15194</v>
      </c>
      <c r="D113" s="280">
        <v>84</v>
      </c>
      <c r="E113" s="279"/>
      <c r="F113" s="279">
        <v>1806</v>
      </c>
      <c r="G113" s="279">
        <v>2668</v>
      </c>
      <c r="H113" s="279">
        <v>1294</v>
      </c>
      <c r="I113" s="279">
        <v>1017</v>
      </c>
      <c r="J113" s="279">
        <v>2050</v>
      </c>
      <c r="K113" s="279">
        <v>1635</v>
      </c>
      <c r="L113" s="279">
        <v>1172</v>
      </c>
      <c r="M113" s="279">
        <v>789</v>
      </c>
      <c r="N113" s="279">
        <v>950</v>
      </c>
      <c r="O113" s="279">
        <v>1040</v>
      </c>
      <c r="P113" s="279">
        <v>545</v>
      </c>
      <c r="Q113" s="279">
        <v>144</v>
      </c>
      <c r="R113" s="257">
        <f t="shared" si="28"/>
        <v>15110</v>
      </c>
    </row>
    <row r="114" s="139" customFormat="1" ht="24.75" customHeight="1" spans="1:18">
      <c r="A114" s="170" t="s">
        <v>183</v>
      </c>
      <c r="B114" s="291" t="s">
        <v>184</v>
      </c>
      <c r="C114" s="292">
        <f t="shared" si="26"/>
        <v>20</v>
      </c>
      <c r="D114" s="293"/>
      <c r="E114" s="279"/>
      <c r="F114" s="279"/>
      <c r="G114" s="279"/>
      <c r="H114" s="279"/>
      <c r="I114" s="279"/>
      <c r="J114" s="279"/>
      <c r="K114" s="279"/>
      <c r="L114" s="279"/>
      <c r="M114" s="279"/>
      <c r="N114" s="279">
        <v>20</v>
      </c>
      <c r="O114" s="279"/>
      <c r="P114" s="279"/>
      <c r="Q114" s="279"/>
      <c r="R114" s="257">
        <f t="shared" si="28"/>
        <v>20</v>
      </c>
    </row>
    <row r="115" s="139" customFormat="1" ht="24.75" customHeight="1" spans="1:18">
      <c r="A115" s="170" t="s">
        <v>185</v>
      </c>
      <c r="B115" s="201"/>
      <c r="C115" s="292">
        <f t="shared" si="26"/>
        <v>49372</v>
      </c>
      <c r="D115" s="280">
        <v>9891</v>
      </c>
      <c r="E115" s="279"/>
      <c r="F115" s="279">
        <v>5345</v>
      </c>
      <c r="G115" s="279">
        <v>6920</v>
      </c>
      <c r="H115" s="279">
        <v>3051</v>
      </c>
      <c r="I115" s="279">
        <v>2767</v>
      </c>
      <c r="J115" s="279">
        <v>4581</v>
      </c>
      <c r="K115" s="279">
        <v>3566</v>
      </c>
      <c r="L115" s="279">
        <v>3320</v>
      </c>
      <c r="M115" s="279">
        <v>2545</v>
      </c>
      <c r="N115" s="279">
        <v>2114</v>
      </c>
      <c r="O115" s="279">
        <v>2449</v>
      </c>
      <c r="P115" s="279">
        <v>1833</v>
      </c>
      <c r="Q115" s="279">
        <v>990</v>
      </c>
      <c r="R115" s="257">
        <f t="shared" si="28"/>
        <v>39481</v>
      </c>
    </row>
    <row r="116" s="139" customFormat="1" ht="24.75" customHeight="1" spans="1:18">
      <c r="A116" s="170"/>
      <c r="B116" s="201"/>
      <c r="C116" s="182"/>
      <c r="D116" s="280"/>
      <c r="E116" s="279"/>
      <c r="F116" s="279"/>
      <c r="G116" s="279"/>
      <c r="H116" s="279"/>
      <c r="I116" s="279"/>
      <c r="J116" s="279"/>
      <c r="K116" s="279"/>
      <c r="L116" s="279"/>
      <c r="M116" s="279"/>
      <c r="N116" s="279"/>
      <c r="O116" s="279"/>
      <c r="P116" s="279"/>
      <c r="Q116" s="279"/>
      <c r="R116" s="257">
        <f t="shared" si="28"/>
        <v>0</v>
      </c>
    </row>
    <row r="117" s="139" customFormat="1" ht="24.75" customHeight="1" spans="1:18">
      <c r="A117" s="289" t="s">
        <v>186</v>
      </c>
      <c r="B117" s="223"/>
      <c r="C117" s="180">
        <f>SUM(D117:Q117)</f>
        <v>670689</v>
      </c>
      <c r="D117" s="181">
        <f t="shared" ref="D117:Q117" si="29">SUM(D118:D119)</f>
        <v>18636</v>
      </c>
      <c r="E117" s="180">
        <f t="shared" si="29"/>
        <v>0</v>
      </c>
      <c r="F117" s="180">
        <f t="shared" si="29"/>
        <v>100162</v>
      </c>
      <c r="G117" s="180">
        <f t="shared" si="29"/>
        <v>129852</v>
      </c>
      <c r="H117" s="180">
        <f t="shared" si="29"/>
        <v>52698</v>
      </c>
      <c r="I117" s="180">
        <f t="shared" si="29"/>
        <v>40801</v>
      </c>
      <c r="J117" s="180">
        <f t="shared" si="29"/>
        <v>70318</v>
      </c>
      <c r="K117" s="180">
        <f t="shared" si="29"/>
        <v>67902</v>
      </c>
      <c r="L117" s="180">
        <f t="shared" si="29"/>
        <v>57257</v>
      </c>
      <c r="M117" s="180">
        <f t="shared" si="29"/>
        <v>31673</v>
      </c>
      <c r="N117" s="180">
        <f t="shared" si="29"/>
        <v>23652</v>
      </c>
      <c r="O117" s="180">
        <f t="shared" si="29"/>
        <v>43750</v>
      </c>
      <c r="P117" s="180">
        <f t="shared" si="29"/>
        <v>27749</v>
      </c>
      <c r="Q117" s="180">
        <f t="shared" si="29"/>
        <v>6239</v>
      </c>
      <c r="R117" s="257">
        <f t="shared" si="28"/>
        <v>652053</v>
      </c>
    </row>
    <row r="118" s="139" customFormat="1" ht="24.75" customHeight="1" spans="1:18">
      <c r="A118" s="193" t="s">
        <v>187</v>
      </c>
      <c r="B118" s="193" t="s">
        <v>188</v>
      </c>
      <c r="C118" s="182">
        <f>SUM(D118:Q118)</f>
        <v>6141</v>
      </c>
      <c r="D118" s="173">
        <v>123</v>
      </c>
      <c r="E118" s="172">
        <v>0</v>
      </c>
      <c r="F118" s="172">
        <v>718</v>
      </c>
      <c r="G118" s="172">
        <v>1106</v>
      </c>
      <c r="H118" s="172">
        <v>463</v>
      </c>
      <c r="I118" s="172">
        <v>546</v>
      </c>
      <c r="J118" s="172">
        <v>667</v>
      </c>
      <c r="K118" s="172">
        <v>542</v>
      </c>
      <c r="L118" s="172">
        <v>491</v>
      </c>
      <c r="M118" s="172">
        <v>345</v>
      </c>
      <c r="N118" s="172">
        <v>328</v>
      </c>
      <c r="O118" s="172">
        <v>447</v>
      </c>
      <c r="P118" s="172">
        <v>265</v>
      </c>
      <c r="Q118" s="172">
        <v>100</v>
      </c>
      <c r="R118" s="257">
        <f t="shared" si="28"/>
        <v>6018</v>
      </c>
    </row>
    <row r="119" s="139" customFormat="1" ht="24.75" customHeight="1" spans="1:18">
      <c r="A119" s="170" t="s">
        <v>185</v>
      </c>
      <c r="B119" s="201"/>
      <c r="C119" s="182">
        <f>SUM(D119:Q119)</f>
        <v>664548</v>
      </c>
      <c r="D119" s="235">
        <v>18513</v>
      </c>
      <c r="E119" s="172"/>
      <c r="F119" s="172">
        <v>99444</v>
      </c>
      <c r="G119" s="172">
        <v>128746</v>
      </c>
      <c r="H119" s="172">
        <v>52235</v>
      </c>
      <c r="I119" s="172">
        <v>40255</v>
      </c>
      <c r="J119" s="172">
        <v>69651</v>
      </c>
      <c r="K119" s="172">
        <v>67360</v>
      </c>
      <c r="L119" s="172">
        <v>56766</v>
      </c>
      <c r="M119" s="172">
        <v>31328</v>
      </c>
      <c r="N119" s="172">
        <v>23324</v>
      </c>
      <c r="O119" s="172">
        <v>43303</v>
      </c>
      <c r="P119" s="172">
        <v>27484</v>
      </c>
      <c r="Q119" s="172">
        <v>6139</v>
      </c>
      <c r="R119" s="257" t="e">
        <f>SUM(#REF!)</f>
        <v>#REF!</v>
      </c>
    </row>
    <row r="120" s="139" customFormat="1" ht="24.75" customHeight="1" spans="1:18">
      <c r="A120" s="170"/>
      <c r="B120" s="171"/>
      <c r="C120" s="172"/>
      <c r="D120" s="235"/>
      <c r="E120" s="172"/>
      <c r="F120" s="294"/>
      <c r="G120" s="294"/>
      <c r="H120" s="294"/>
      <c r="I120" s="294"/>
      <c r="J120" s="294"/>
      <c r="K120" s="294"/>
      <c r="L120" s="294"/>
      <c r="M120" s="294"/>
      <c r="N120" s="294"/>
      <c r="O120" s="294"/>
      <c r="P120" s="294"/>
      <c r="Q120" s="294"/>
      <c r="R120" s="257"/>
    </row>
    <row r="121" s="141" customFormat="1" ht="24.75" customHeight="1" spans="1:18">
      <c r="A121" s="289" t="s">
        <v>189</v>
      </c>
      <c r="B121" s="290"/>
      <c r="C121" s="180">
        <f t="shared" ref="C121:C128" si="30">SUM(D121:Q121)</f>
        <v>375</v>
      </c>
      <c r="D121" s="181">
        <v>30</v>
      </c>
      <c r="E121" s="262"/>
      <c r="F121" s="262">
        <v>20</v>
      </c>
      <c r="G121" s="262">
        <v>36</v>
      </c>
      <c r="H121" s="262">
        <v>28</v>
      </c>
      <c r="I121" s="262">
        <v>30</v>
      </c>
      <c r="J121" s="180">
        <v>45</v>
      </c>
      <c r="K121" s="180">
        <v>38</v>
      </c>
      <c r="L121" s="180">
        <v>24</v>
      </c>
      <c r="M121" s="180">
        <v>30</v>
      </c>
      <c r="N121" s="180">
        <v>24</v>
      </c>
      <c r="O121" s="180">
        <v>30</v>
      </c>
      <c r="P121" s="180">
        <v>28</v>
      </c>
      <c r="Q121" s="180">
        <v>12</v>
      </c>
      <c r="R121" s="257">
        <f t="shared" ref="R121:R128" si="31">SUM(F121:Q121)</f>
        <v>345</v>
      </c>
    </row>
    <row r="122" s="139" customFormat="1" ht="24.75" customHeight="1" spans="1:18">
      <c r="A122" s="170"/>
      <c r="B122" s="200"/>
      <c r="C122" s="172"/>
      <c r="D122" s="235"/>
      <c r="E122" s="260"/>
      <c r="F122" s="260"/>
      <c r="G122" s="260"/>
      <c r="H122" s="260"/>
      <c r="I122" s="260"/>
      <c r="J122" s="260"/>
      <c r="K122" s="260"/>
      <c r="L122" s="260"/>
      <c r="M122" s="260"/>
      <c r="N122" s="260"/>
      <c r="O122" s="260"/>
      <c r="P122" s="260"/>
      <c r="Q122" s="260"/>
      <c r="R122" s="257"/>
    </row>
    <row r="123" s="141" customFormat="1" ht="24.75" customHeight="1" spans="1:18">
      <c r="A123" s="289" t="s">
        <v>190</v>
      </c>
      <c r="B123" s="283"/>
      <c r="C123" s="180">
        <f t="shared" si="30"/>
        <v>16057</v>
      </c>
      <c r="D123" s="181">
        <v>2141</v>
      </c>
      <c r="E123" s="286"/>
      <c r="F123" s="262">
        <v>1712</v>
      </c>
      <c r="G123" s="262">
        <v>2532</v>
      </c>
      <c r="H123" s="262">
        <v>1003</v>
      </c>
      <c r="I123" s="262">
        <v>1069</v>
      </c>
      <c r="J123" s="180">
        <v>1306</v>
      </c>
      <c r="K123" s="180">
        <v>1096</v>
      </c>
      <c r="L123" s="180">
        <v>900</v>
      </c>
      <c r="M123" s="180">
        <v>989</v>
      </c>
      <c r="N123" s="180">
        <v>788</v>
      </c>
      <c r="O123" s="180">
        <v>1033</v>
      </c>
      <c r="P123" s="180">
        <v>801</v>
      </c>
      <c r="Q123" s="180">
        <v>687</v>
      </c>
      <c r="R123" s="257">
        <f t="shared" si="31"/>
        <v>13916</v>
      </c>
    </row>
    <row r="124" s="139" customFormat="1" ht="24.75" customHeight="1" spans="1:18">
      <c r="A124" s="170"/>
      <c r="B124" s="200"/>
      <c r="C124" s="172"/>
      <c r="D124" s="235"/>
      <c r="E124" s="260"/>
      <c r="F124" s="260"/>
      <c r="G124" s="260"/>
      <c r="H124" s="260"/>
      <c r="I124" s="260"/>
      <c r="J124" s="260"/>
      <c r="K124" s="260"/>
      <c r="L124" s="260"/>
      <c r="M124" s="260"/>
      <c r="N124" s="260"/>
      <c r="O124" s="260"/>
      <c r="P124" s="260"/>
      <c r="Q124" s="260"/>
      <c r="R124" s="257"/>
    </row>
    <row r="125" s="139" customFormat="1" ht="24.75" customHeight="1" spans="1:18">
      <c r="A125" s="289" t="s">
        <v>191</v>
      </c>
      <c r="B125" s="223"/>
      <c r="C125" s="180">
        <f t="shared" si="30"/>
        <v>634358</v>
      </c>
      <c r="D125" s="181">
        <f t="shared" ref="D125:Q125" si="32">SUM(D126:D126)</f>
        <v>11534</v>
      </c>
      <c r="E125" s="180">
        <f t="shared" si="32"/>
        <v>0</v>
      </c>
      <c r="F125" s="180">
        <f t="shared" si="32"/>
        <v>66464</v>
      </c>
      <c r="G125" s="180">
        <f t="shared" si="32"/>
        <v>116926</v>
      </c>
      <c r="H125" s="180">
        <f t="shared" si="32"/>
        <v>49715</v>
      </c>
      <c r="I125" s="180">
        <f t="shared" si="32"/>
        <v>41911</v>
      </c>
      <c r="J125" s="180">
        <f t="shared" si="32"/>
        <v>89080</v>
      </c>
      <c r="K125" s="180">
        <f t="shared" si="32"/>
        <v>58160</v>
      </c>
      <c r="L125" s="180">
        <f t="shared" si="32"/>
        <v>57409</v>
      </c>
      <c r="M125" s="180">
        <f t="shared" si="32"/>
        <v>29756</v>
      </c>
      <c r="N125" s="180">
        <f t="shared" si="32"/>
        <v>28417</v>
      </c>
      <c r="O125" s="180">
        <f t="shared" si="32"/>
        <v>50092</v>
      </c>
      <c r="P125" s="180">
        <f t="shared" si="32"/>
        <v>27265</v>
      </c>
      <c r="Q125" s="180">
        <f t="shared" si="32"/>
        <v>7629</v>
      </c>
      <c r="R125" s="257">
        <f t="shared" si="31"/>
        <v>622824</v>
      </c>
    </row>
    <row r="126" s="139" customFormat="1" ht="24.75" customHeight="1" spans="1:18">
      <c r="A126" s="170" t="s">
        <v>185</v>
      </c>
      <c r="B126" s="200"/>
      <c r="C126" s="182">
        <f t="shared" si="30"/>
        <v>634358</v>
      </c>
      <c r="D126" s="173">
        <v>11534</v>
      </c>
      <c r="E126" s="172"/>
      <c r="F126" s="172">
        <v>66464</v>
      </c>
      <c r="G126" s="172">
        <v>116926</v>
      </c>
      <c r="H126" s="172">
        <v>49715</v>
      </c>
      <c r="I126" s="172">
        <v>41911</v>
      </c>
      <c r="J126" s="172">
        <v>89080</v>
      </c>
      <c r="K126" s="172">
        <v>58160</v>
      </c>
      <c r="L126" s="172">
        <v>57409</v>
      </c>
      <c r="M126" s="172">
        <v>29756</v>
      </c>
      <c r="N126" s="172">
        <v>28417</v>
      </c>
      <c r="O126" s="172">
        <v>50092</v>
      </c>
      <c r="P126" s="172">
        <v>27265</v>
      </c>
      <c r="Q126" s="172">
        <v>7629</v>
      </c>
      <c r="R126" s="257">
        <f t="shared" si="31"/>
        <v>622824</v>
      </c>
    </row>
    <row r="127" s="139" customFormat="1" ht="24.75" customHeight="1" spans="1:18">
      <c r="A127" s="170"/>
      <c r="B127" s="200"/>
      <c r="C127" s="172">
        <f t="shared" si="30"/>
        <v>0</v>
      </c>
      <c r="D127" s="173"/>
      <c r="E127" s="172"/>
      <c r="F127" s="172"/>
      <c r="G127" s="172"/>
      <c r="H127" s="172"/>
      <c r="I127" s="172"/>
      <c r="J127" s="172"/>
      <c r="K127" s="172"/>
      <c r="L127" s="172"/>
      <c r="M127" s="172"/>
      <c r="N127" s="172"/>
      <c r="O127" s="172"/>
      <c r="P127" s="172"/>
      <c r="Q127" s="172"/>
      <c r="R127" s="257">
        <f t="shared" si="31"/>
        <v>0</v>
      </c>
    </row>
    <row r="128" s="141" customFormat="1" ht="24.75" customHeight="1" spans="1:18">
      <c r="A128" s="289" t="s">
        <v>192</v>
      </c>
      <c r="B128" s="290"/>
      <c r="C128" s="180">
        <f t="shared" si="30"/>
        <v>414369</v>
      </c>
      <c r="D128" s="181">
        <v>66120</v>
      </c>
      <c r="E128" s="262"/>
      <c r="F128" s="262">
        <v>43370</v>
      </c>
      <c r="G128" s="262">
        <v>67298</v>
      </c>
      <c r="H128" s="262">
        <v>30006</v>
      </c>
      <c r="I128" s="262">
        <v>22096</v>
      </c>
      <c r="J128" s="180">
        <v>45237</v>
      </c>
      <c r="K128" s="180">
        <v>34101</v>
      </c>
      <c r="L128" s="180">
        <v>29083</v>
      </c>
      <c r="M128" s="180">
        <v>19313</v>
      </c>
      <c r="N128" s="180">
        <v>17844</v>
      </c>
      <c r="O128" s="180">
        <v>22327</v>
      </c>
      <c r="P128" s="180">
        <v>13588</v>
      </c>
      <c r="Q128" s="180">
        <v>3986</v>
      </c>
      <c r="R128" s="257">
        <f t="shared" si="31"/>
        <v>348249</v>
      </c>
    </row>
    <row r="129" s="139" customFormat="1" ht="24.75" customHeight="1" spans="1:18">
      <c r="A129" s="302"/>
      <c r="B129" s="303"/>
      <c r="C129" s="172"/>
      <c r="D129" s="173"/>
      <c r="E129" s="172"/>
      <c r="F129" s="172"/>
      <c r="G129" s="172"/>
      <c r="H129" s="172"/>
      <c r="I129" s="172"/>
      <c r="J129" s="172"/>
      <c r="K129" s="172"/>
      <c r="L129" s="172"/>
      <c r="M129" s="172"/>
      <c r="N129" s="172"/>
      <c r="O129" s="172"/>
      <c r="P129" s="172"/>
      <c r="Q129" s="172"/>
      <c r="R129" s="257"/>
    </row>
    <row r="130" s="141" customFormat="1" ht="24.75" customHeight="1" spans="1:18">
      <c r="A130" s="289" t="s">
        <v>193</v>
      </c>
      <c r="B130" s="290"/>
      <c r="C130" s="180">
        <f t="shared" ref="C130:C136" si="33">SUM(D130:Q130)</f>
        <v>128399</v>
      </c>
      <c r="D130" s="181">
        <v>85</v>
      </c>
      <c r="E130" s="262"/>
      <c r="F130" s="262">
        <v>8320</v>
      </c>
      <c r="G130" s="262">
        <v>23644</v>
      </c>
      <c r="H130" s="262">
        <v>8860</v>
      </c>
      <c r="I130" s="262">
        <v>8606</v>
      </c>
      <c r="J130" s="180">
        <v>15405</v>
      </c>
      <c r="K130" s="180">
        <v>15175</v>
      </c>
      <c r="L130" s="180">
        <v>13531</v>
      </c>
      <c r="M130" s="180">
        <v>11617</v>
      </c>
      <c r="N130" s="180">
        <v>5215</v>
      </c>
      <c r="O130" s="180">
        <v>9843</v>
      </c>
      <c r="P130" s="180">
        <v>6523</v>
      </c>
      <c r="Q130" s="180">
        <v>1575</v>
      </c>
      <c r="R130" s="257">
        <f t="shared" ref="R130:R136" si="34">SUM(F130:Q130)</f>
        <v>128314</v>
      </c>
    </row>
    <row r="131" s="139" customFormat="1" ht="24.75" customHeight="1" spans="1:18">
      <c r="A131" s="170"/>
      <c r="B131" s="200"/>
      <c r="C131" s="172"/>
      <c r="D131" s="173"/>
      <c r="E131" s="172"/>
      <c r="F131" s="172"/>
      <c r="G131" s="172"/>
      <c r="H131" s="172"/>
      <c r="I131" s="172"/>
      <c r="J131" s="172"/>
      <c r="K131" s="172"/>
      <c r="L131" s="172"/>
      <c r="M131" s="172"/>
      <c r="N131" s="172"/>
      <c r="O131" s="172"/>
      <c r="P131" s="172"/>
      <c r="Q131" s="172"/>
      <c r="R131" s="257">
        <f t="shared" si="34"/>
        <v>0</v>
      </c>
    </row>
    <row r="132" s="141" customFormat="1" ht="24.75" customHeight="1" spans="1:18">
      <c r="A132" s="289" t="s">
        <v>194</v>
      </c>
      <c r="B132" s="290"/>
      <c r="C132" s="180">
        <f t="shared" si="33"/>
        <v>30000</v>
      </c>
      <c r="D132" s="181"/>
      <c r="E132" s="262">
        <v>3000</v>
      </c>
      <c r="F132" s="262">
        <v>20000</v>
      </c>
      <c r="G132" s="262">
        <v>0</v>
      </c>
      <c r="H132" s="262">
        <v>3000</v>
      </c>
      <c r="I132" s="262">
        <v>3000</v>
      </c>
      <c r="J132" s="180">
        <v>0</v>
      </c>
      <c r="K132" s="180">
        <v>0</v>
      </c>
      <c r="L132" s="180">
        <v>0</v>
      </c>
      <c r="M132" s="180">
        <v>0</v>
      </c>
      <c r="N132" s="180">
        <v>0</v>
      </c>
      <c r="O132" s="180">
        <v>0</v>
      </c>
      <c r="P132" s="180">
        <v>0</v>
      </c>
      <c r="Q132" s="180">
        <v>1000</v>
      </c>
      <c r="R132" s="257">
        <f t="shared" si="34"/>
        <v>27000</v>
      </c>
    </row>
    <row r="133" s="139" customFormat="1" ht="24.75" customHeight="1" spans="1:18">
      <c r="A133" s="170"/>
      <c r="B133" s="200"/>
      <c r="C133" s="172"/>
      <c r="D133" s="173"/>
      <c r="E133" s="172"/>
      <c r="F133" s="172"/>
      <c r="G133" s="172"/>
      <c r="H133" s="172"/>
      <c r="I133" s="172"/>
      <c r="J133" s="172"/>
      <c r="K133" s="172"/>
      <c r="L133" s="172"/>
      <c r="M133" s="172"/>
      <c r="N133" s="172"/>
      <c r="O133" s="172"/>
      <c r="P133" s="172"/>
      <c r="Q133" s="172"/>
      <c r="R133" s="257">
        <f t="shared" si="34"/>
        <v>0</v>
      </c>
    </row>
    <row r="134" s="141" customFormat="1" ht="24.75" customHeight="1" spans="1:18">
      <c r="A134" s="289" t="s">
        <v>195</v>
      </c>
      <c r="B134" s="290"/>
      <c r="C134" s="180">
        <f t="shared" si="33"/>
        <v>262010</v>
      </c>
      <c r="D134" s="181">
        <f t="shared" ref="D134:Q134" si="35">SUM(D135:D136)</f>
        <v>4940</v>
      </c>
      <c r="E134" s="262">
        <f t="shared" si="35"/>
        <v>0</v>
      </c>
      <c r="F134" s="262">
        <f t="shared" si="35"/>
        <v>8612</v>
      </c>
      <c r="G134" s="262">
        <f t="shared" si="35"/>
        <v>32299</v>
      </c>
      <c r="H134" s="262">
        <f t="shared" si="35"/>
        <v>21610</v>
      </c>
      <c r="I134" s="262">
        <f t="shared" si="35"/>
        <v>24285</v>
      </c>
      <c r="J134" s="180">
        <f t="shared" si="35"/>
        <v>21457</v>
      </c>
      <c r="K134" s="180">
        <f t="shared" si="35"/>
        <v>22087</v>
      </c>
      <c r="L134" s="180">
        <f t="shared" si="35"/>
        <v>40300</v>
      </c>
      <c r="M134" s="180">
        <f t="shared" si="35"/>
        <v>28180</v>
      </c>
      <c r="N134" s="180">
        <f t="shared" si="35"/>
        <v>7006</v>
      </c>
      <c r="O134" s="180">
        <f t="shared" si="35"/>
        <v>24058</v>
      </c>
      <c r="P134" s="180">
        <f t="shared" si="35"/>
        <v>18302</v>
      </c>
      <c r="Q134" s="180">
        <f t="shared" si="35"/>
        <v>8874</v>
      </c>
      <c r="R134" s="257">
        <f t="shared" si="34"/>
        <v>257070</v>
      </c>
    </row>
    <row r="135" s="142" customFormat="1" ht="24.75" customHeight="1" spans="1:18">
      <c r="A135" s="304" t="s">
        <v>196</v>
      </c>
      <c r="B135" s="304" t="s">
        <v>197</v>
      </c>
      <c r="C135" s="182">
        <f t="shared" si="33"/>
        <v>1323</v>
      </c>
      <c r="D135" s="173"/>
      <c r="E135" s="172"/>
      <c r="F135" s="305">
        <v>61</v>
      </c>
      <c r="G135" s="305">
        <v>144</v>
      </c>
      <c r="H135" s="305">
        <v>149</v>
      </c>
      <c r="I135" s="305">
        <v>55</v>
      </c>
      <c r="J135" s="305">
        <v>337</v>
      </c>
      <c r="K135" s="335">
        <v>0</v>
      </c>
      <c r="L135" s="305">
        <v>75</v>
      </c>
      <c r="M135" s="305">
        <v>74</v>
      </c>
      <c r="N135" s="305">
        <v>169</v>
      </c>
      <c r="O135" s="305">
        <v>63</v>
      </c>
      <c r="P135" s="305">
        <v>196</v>
      </c>
      <c r="Q135" s="172"/>
      <c r="R135" s="257">
        <f t="shared" si="34"/>
        <v>1323</v>
      </c>
    </row>
    <row r="136" s="139" customFormat="1" ht="24.75" customHeight="1" spans="1:18">
      <c r="A136" s="170" t="s">
        <v>185</v>
      </c>
      <c r="B136" s="269"/>
      <c r="C136" s="182">
        <f t="shared" si="33"/>
        <v>260687</v>
      </c>
      <c r="D136" s="173">
        <v>4940</v>
      </c>
      <c r="E136" s="172">
        <v>0</v>
      </c>
      <c r="F136" s="172">
        <v>8551</v>
      </c>
      <c r="G136" s="172">
        <v>32155</v>
      </c>
      <c r="H136" s="172">
        <v>21461</v>
      </c>
      <c r="I136" s="172">
        <v>24230</v>
      </c>
      <c r="J136" s="172">
        <v>21120</v>
      </c>
      <c r="K136" s="172">
        <v>22087</v>
      </c>
      <c r="L136" s="172">
        <v>40225</v>
      </c>
      <c r="M136" s="172">
        <v>28106</v>
      </c>
      <c r="N136" s="172">
        <v>6837</v>
      </c>
      <c r="O136" s="172">
        <v>23995</v>
      </c>
      <c r="P136" s="172">
        <v>18106</v>
      </c>
      <c r="Q136" s="172">
        <v>8874</v>
      </c>
      <c r="R136" s="257">
        <f t="shared" si="34"/>
        <v>255747</v>
      </c>
    </row>
    <row r="137" s="139" customFormat="1" ht="24.75" customHeight="1" spans="1:18">
      <c r="A137" s="170"/>
      <c r="B137" s="306"/>
      <c r="C137" s="172"/>
      <c r="D137" s="173"/>
      <c r="E137" s="172"/>
      <c r="F137" s="172"/>
      <c r="G137" s="172"/>
      <c r="H137" s="172"/>
      <c r="I137" s="172"/>
      <c r="J137" s="172"/>
      <c r="K137" s="172"/>
      <c r="L137" s="172"/>
      <c r="M137" s="172"/>
      <c r="N137" s="172"/>
      <c r="O137" s="172"/>
      <c r="P137" s="172"/>
      <c r="Q137" s="172"/>
      <c r="R137" s="257"/>
    </row>
    <row r="138" s="141" customFormat="1" ht="24.75" customHeight="1" spans="1:18">
      <c r="A138" s="289" t="s">
        <v>198</v>
      </c>
      <c r="B138" s="290"/>
      <c r="C138" s="180">
        <f t="shared" ref="C138:C144" si="36">SUM(D138:Q138)</f>
        <v>43186</v>
      </c>
      <c r="D138" s="181">
        <v>0</v>
      </c>
      <c r="E138" s="262"/>
      <c r="F138" s="262">
        <v>2611</v>
      </c>
      <c r="G138" s="262">
        <v>5093</v>
      </c>
      <c r="H138" s="262">
        <v>2424</v>
      </c>
      <c r="I138" s="262">
        <v>1927</v>
      </c>
      <c r="J138" s="180">
        <v>11088</v>
      </c>
      <c r="K138" s="180">
        <v>2783</v>
      </c>
      <c r="L138" s="180">
        <v>2483</v>
      </c>
      <c r="M138" s="180">
        <v>2245</v>
      </c>
      <c r="N138" s="180">
        <v>1799</v>
      </c>
      <c r="O138" s="180">
        <v>1878</v>
      </c>
      <c r="P138" s="180">
        <v>2439</v>
      </c>
      <c r="Q138" s="180">
        <v>6416</v>
      </c>
      <c r="R138" s="257">
        <f>SUM(F138:Q138)</f>
        <v>43186</v>
      </c>
    </row>
    <row r="139" s="139" customFormat="1" ht="24.75" customHeight="1" spans="1:18">
      <c r="A139" s="170"/>
      <c r="B139" s="200"/>
      <c r="C139" s="172"/>
      <c r="D139" s="173"/>
      <c r="E139" s="172"/>
      <c r="F139" s="172"/>
      <c r="G139" s="172"/>
      <c r="H139" s="172"/>
      <c r="I139" s="172"/>
      <c r="J139" s="172"/>
      <c r="K139" s="172"/>
      <c r="L139" s="172"/>
      <c r="M139" s="172"/>
      <c r="N139" s="172"/>
      <c r="O139" s="172"/>
      <c r="P139" s="172"/>
      <c r="Q139" s="172"/>
      <c r="R139" s="257">
        <f>SUM(F139:Q139)</f>
        <v>0</v>
      </c>
    </row>
    <row r="140" s="141" customFormat="1" ht="24.75" customHeight="1" spans="1:18">
      <c r="A140" s="289" t="s">
        <v>199</v>
      </c>
      <c r="B140" s="290"/>
      <c r="C140" s="180">
        <f t="shared" si="36"/>
        <v>43060</v>
      </c>
      <c r="D140" s="181">
        <v>105</v>
      </c>
      <c r="E140" s="262">
        <v>1204</v>
      </c>
      <c r="F140" s="262">
        <v>4439</v>
      </c>
      <c r="G140" s="262">
        <v>3968</v>
      </c>
      <c r="H140" s="262">
        <v>1271</v>
      </c>
      <c r="I140" s="262">
        <v>8989</v>
      </c>
      <c r="J140" s="180">
        <v>6465</v>
      </c>
      <c r="K140" s="180">
        <v>749</v>
      </c>
      <c r="L140" s="180">
        <v>11641</v>
      </c>
      <c r="M140" s="180">
        <v>585</v>
      </c>
      <c r="N140" s="180">
        <v>345</v>
      </c>
      <c r="O140" s="180">
        <v>1694</v>
      </c>
      <c r="P140" s="180">
        <v>1605</v>
      </c>
      <c r="Q140" s="180">
        <v>0</v>
      </c>
      <c r="R140" s="257">
        <v>1204</v>
      </c>
    </row>
    <row r="141" s="139" customFormat="1" ht="24.75" customHeight="1" spans="1:18">
      <c r="A141" s="170"/>
      <c r="B141" s="200"/>
      <c r="C141" s="172">
        <f t="shared" si="36"/>
        <v>0</v>
      </c>
      <c r="D141" s="173"/>
      <c r="E141" s="172"/>
      <c r="F141" s="172"/>
      <c r="G141" s="172"/>
      <c r="H141" s="172"/>
      <c r="I141" s="172"/>
      <c r="J141" s="172"/>
      <c r="K141" s="172"/>
      <c r="L141" s="172"/>
      <c r="M141" s="172"/>
      <c r="N141" s="172"/>
      <c r="O141" s="172"/>
      <c r="P141" s="172"/>
      <c r="Q141" s="172"/>
      <c r="R141" s="257">
        <f>SUM(F141:Q141)</f>
        <v>0</v>
      </c>
    </row>
    <row r="142" s="141" customFormat="1" ht="24.75" customHeight="1" spans="1:18">
      <c r="A142" s="289" t="s">
        <v>200</v>
      </c>
      <c r="B142" s="290"/>
      <c r="C142" s="180">
        <f t="shared" si="36"/>
        <v>9229</v>
      </c>
      <c r="D142" s="181">
        <v>8</v>
      </c>
      <c r="E142" s="262"/>
      <c r="F142" s="262">
        <v>423</v>
      </c>
      <c r="G142" s="262">
        <v>1404</v>
      </c>
      <c r="H142" s="262">
        <v>796</v>
      </c>
      <c r="I142" s="262">
        <v>189</v>
      </c>
      <c r="J142" s="180">
        <v>1006</v>
      </c>
      <c r="K142" s="180">
        <v>1308</v>
      </c>
      <c r="L142" s="180">
        <v>1128</v>
      </c>
      <c r="M142" s="180">
        <v>2057</v>
      </c>
      <c r="N142" s="180">
        <v>125</v>
      </c>
      <c r="O142" s="180">
        <v>60</v>
      </c>
      <c r="P142" s="180">
        <v>725</v>
      </c>
      <c r="Q142" s="180">
        <v>0</v>
      </c>
      <c r="R142" s="257">
        <v>0</v>
      </c>
    </row>
    <row r="143" s="139" customFormat="1" ht="24.75" customHeight="1" spans="1:18">
      <c r="A143" s="170"/>
      <c r="B143" s="200"/>
      <c r="C143" s="172">
        <f t="shared" si="36"/>
        <v>0</v>
      </c>
      <c r="D143" s="173"/>
      <c r="E143" s="172"/>
      <c r="F143" s="172"/>
      <c r="G143" s="172"/>
      <c r="H143" s="172"/>
      <c r="I143" s="172"/>
      <c r="J143" s="172"/>
      <c r="K143" s="172"/>
      <c r="L143" s="172"/>
      <c r="M143" s="172"/>
      <c r="N143" s="172"/>
      <c r="O143" s="172"/>
      <c r="P143" s="172"/>
      <c r="Q143" s="172"/>
      <c r="R143" s="257">
        <f>SUM(F143:Q143)</f>
        <v>0</v>
      </c>
    </row>
    <row r="144" s="141" customFormat="1" ht="24.75" customHeight="1" spans="1:18">
      <c r="A144" s="289" t="s">
        <v>201</v>
      </c>
      <c r="B144" s="290"/>
      <c r="C144" s="180">
        <f t="shared" si="36"/>
        <v>327</v>
      </c>
      <c r="D144" s="181">
        <v>95</v>
      </c>
      <c r="E144" s="262"/>
      <c r="F144" s="262">
        <v>0</v>
      </c>
      <c r="G144" s="262">
        <v>0</v>
      </c>
      <c r="H144" s="262">
        <v>0</v>
      </c>
      <c r="I144" s="262">
        <v>0</v>
      </c>
      <c r="J144" s="180">
        <v>0</v>
      </c>
      <c r="K144" s="180">
        <v>116</v>
      </c>
      <c r="L144" s="180">
        <v>0</v>
      </c>
      <c r="M144" s="180">
        <v>116</v>
      </c>
      <c r="N144" s="180">
        <v>0</v>
      </c>
      <c r="O144" s="180">
        <v>0</v>
      </c>
      <c r="P144" s="180">
        <v>0</v>
      </c>
      <c r="Q144" s="180">
        <v>0</v>
      </c>
      <c r="R144" s="257">
        <f>SUM(F144:Q144)</f>
        <v>232</v>
      </c>
    </row>
    <row r="145" s="151" customFormat="1" ht="24.75" customHeight="1" spans="1:18">
      <c r="A145" s="307"/>
      <c r="B145" s="308"/>
      <c r="C145" s="266"/>
      <c r="D145" s="309"/>
      <c r="E145" s="266"/>
      <c r="F145" s="310"/>
      <c r="G145" s="310"/>
      <c r="H145" s="310"/>
      <c r="I145" s="310"/>
      <c r="J145" s="310"/>
      <c r="K145" s="336"/>
      <c r="L145" s="310"/>
      <c r="M145" s="310"/>
      <c r="N145" s="310"/>
      <c r="O145" s="310"/>
      <c r="P145" s="310"/>
      <c r="Q145" s="310"/>
      <c r="R145" s="338"/>
    </row>
    <row r="146" s="141" customFormat="1" ht="24.75" customHeight="1" spans="1:18">
      <c r="A146" s="289" t="s">
        <v>202</v>
      </c>
      <c r="B146" s="290"/>
      <c r="C146" s="180">
        <f>SUM(D146:Q146)</f>
        <v>48901</v>
      </c>
      <c r="D146" s="181"/>
      <c r="E146" s="262"/>
      <c r="F146" s="262">
        <v>14653</v>
      </c>
      <c r="G146" s="262">
        <v>6931</v>
      </c>
      <c r="H146" s="262">
        <v>1691</v>
      </c>
      <c r="I146" s="262">
        <v>2956</v>
      </c>
      <c r="J146" s="180">
        <v>1099</v>
      </c>
      <c r="K146" s="180">
        <v>3975</v>
      </c>
      <c r="L146" s="180">
        <v>6708</v>
      </c>
      <c r="M146" s="180">
        <v>2501</v>
      </c>
      <c r="N146" s="180">
        <v>1823</v>
      </c>
      <c r="O146" s="180">
        <v>2278</v>
      </c>
      <c r="P146" s="180">
        <v>4014</v>
      </c>
      <c r="Q146" s="180">
        <v>272</v>
      </c>
      <c r="R146" s="257">
        <f>SUM(F146:Q146)</f>
        <v>48901</v>
      </c>
    </row>
    <row r="147" s="151" customFormat="1" ht="24.75" customHeight="1" spans="1:18">
      <c r="A147" s="307"/>
      <c r="B147" s="308"/>
      <c r="C147" s="266"/>
      <c r="D147" s="309"/>
      <c r="E147" s="266"/>
      <c r="F147" s="310"/>
      <c r="G147" s="310"/>
      <c r="H147" s="310"/>
      <c r="I147" s="310"/>
      <c r="J147" s="310"/>
      <c r="K147" s="336"/>
      <c r="L147" s="310"/>
      <c r="M147" s="310"/>
      <c r="N147" s="310"/>
      <c r="O147" s="310"/>
      <c r="P147" s="310"/>
      <c r="Q147" s="310"/>
      <c r="R147" s="338"/>
    </row>
    <row r="148" s="141" customFormat="1" ht="24.75" customHeight="1" spans="1:18">
      <c r="A148" s="289" t="s">
        <v>203</v>
      </c>
      <c r="B148" s="290"/>
      <c r="C148" s="180">
        <f>SUM(D148:Q148)</f>
        <v>4144</v>
      </c>
      <c r="D148" s="181">
        <v>3</v>
      </c>
      <c r="E148" s="262"/>
      <c r="F148" s="262">
        <v>11</v>
      </c>
      <c r="G148" s="262">
        <v>544</v>
      </c>
      <c r="H148" s="262"/>
      <c r="I148" s="262">
        <v>478</v>
      </c>
      <c r="J148" s="180"/>
      <c r="K148" s="180">
        <v>144</v>
      </c>
      <c r="L148" s="180">
        <v>543</v>
      </c>
      <c r="M148" s="180">
        <v>244</v>
      </c>
      <c r="N148" s="180">
        <v>238</v>
      </c>
      <c r="O148" s="180">
        <v>846</v>
      </c>
      <c r="P148" s="180">
        <v>1057</v>
      </c>
      <c r="Q148" s="180">
        <v>36</v>
      </c>
      <c r="R148" s="257">
        <f>SUM(F148:Q148)</f>
        <v>4141</v>
      </c>
    </row>
    <row r="149" s="139" customFormat="1" ht="24.75" customHeight="1" spans="1:18">
      <c r="A149" s="170"/>
      <c r="B149" s="200"/>
      <c r="C149" s="172"/>
      <c r="D149" s="173"/>
      <c r="E149" s="172"/>
      <c r="F149" s="172"/>
      <c r="G149" s="172"/>
      <c r="H149" s="172"/>
      <c r="I149" s="172"/>
      <c r="J149" s="172"/>
      <c r="K149" s="172"/>
      <c r="L149" s="172"/>
      <c r="M149" s="172"/>
      <c r="N149" s="172"/>
      <c r="O149" s="172"/>
      <c r="P149" s="172"/>
      <c r="Q149" s="172"/>
      <c r="R149" s="257">
        <f>SUM(F149:Q149)</f>
        <v>0</v>
      </c>
    </row>
    <row r="150" s="141" customFormat="1" ht="24.75" customHeight="1" spans="1:18">
      <c r="A150" s="289" t="s">
        <v>204</v>
      </c>
      <c r="B150" s="290"/>
      <c r="C150" s="180">
        <f>SUM(D150:Q150)</f>
        <v>9451</v>
      </c>
      <c r="D150" s="181">
        <v>975</v>
      </c>
      <c r="E150" s="262">
        <v>4</v>
      </c>
      <c r="F150" s="262">
        <v>870</v>
      </c>
      <c r="G150" s="262">
        <v>1652</v>
      </c>
      <c r="H150" s="262">
        <v>762</v>
      </c>
      <c r="I150" s="262">
        <v>417</v>
      </c>
      <c r="J150" s="180">
        <v>1148</v>
      </c>
      <c r="K150" s="180">
        <v>984</v>
      </c>
      <c r="L150" s="180">
        <v>719</v>
      </c>
      <c r="M150" s="180">
        <v>438</v>
      </c>
      <c r="N150" s="180">
        <v>518</v>
      </c>
      <c r="O150" s="180">
        <v>556</v>
      </c>
      <c r="P150" s="180">
        <v>235</v>
      </c>
      <c r="Q150" s="180">
        <v>173</v>
      </c>
      <c r="R150" s="257">
        <f>SUM(F150:Q150)</f>
        <v>8472</v>
      </c>
    </row>
    <row r="151" s="139" customFormat="1" ht="24.75" customHeight="1" spans="1:18">
      <c r="A151" s="287"/>
      <c r="B151" s="218"/>
      <c r="C151" s="172"/>
      <c r="D151" s="173"/>
      <c r="E151" s="220"/>
      <c r="F151" s="220"/>
      <c r="G151" s="220"/>
      <c r="H151" s="220"/>
      <c r="I151" s="220"/>
      <c r="J151" s="172"/>
      <c r="K151" s="172"/>
      <c r="L151" s="172"/>
      <c r="M151" s="172"/>
      <c r="N151" s="172"/>
      <c r="O151" s="172"/>
      <c r="P151" s="172"/>
      <c r="Q151" s="172"/>
      <c r="R151" s="257"/>
    </row>
    <row r="152" s="141" customFormat="1" ht="24.75" customHeight="1" spans="1:18">
      <c r="A152" s="289" t="s">
        <v>205</v>
      </c>
      <c r="B152" s="290"/>
      <c r="C152" s="180">
        <f t="shared" ref="C152:C162" si="37">SUM(D152:Q152)</f>
        <v>496</v>
      </c>
      <c r="D152" s="181"/>
      <c r="E152" s="262"/>
      <c r="F152" s="262">
        <v>2</v>
      </c>
      <c r="G152" s="262">
        <v>7</v>
      </c>
      <c r="H152" s="262">
        <v>5</v>
      </c>
      <c r="I152" s="262">
        <v>4</v>
      </c>
      <c r="J152" s="180">
        <v>461</v>
      </c>
      <c r="K152" s="180">
        <v>4</v>
      </c>
      <c r="L152" s="180">
        <v>3</v>
      </c>
      <c r="M152" s="180">
        <v>2</v>
      </c>
      <c r="N152" s="180">
        <v>1</v>
      </c>
      <c r="O152" s="180">
        <v>4</v>
      </c>
      <c r="P152" s="180">
        <v>2</v>
      </c>
      <c r="Q152" s="180">
        <v>1</v>
      </c>
      <c r="R152" s="257">
        <f>SUM(F152:Q152)</f>
        <v>496</v>
      </c>
    </row>
    <row r="153" s="139" customFormat="1" ht="24.75" customHeight="1" spans="1:18">
      <c r="A153" s="287"/>
      <c r="B153" s="218"/>
      <c r="C153" s="172"/>
      <c r="D153" s="173"/>
      <c r="E153" s="220"/>
      <c r="F153" s="220"/>
      <c r="G153" s="220"/>
      <c r="H153" s="220"/>
      <c r="I153" s="220"/>
      <c r="J153" s="172"/>
      <c r="K153" s="172"/>
      <c r="L153" s="172"/>
      <c r="M153" s="172"/>
      <c r="N153" s="172"/>
      <c r="O153" s="172"/>
      <c r="P153" s="172"/>
      <c r="Q153" s="172"/>
      <c r="R153" s="257"/>
    </row>
    <row r="154" s="141" customFormat="1" ht="24.75" customHeight="1" spans="1:18">
      <c r="A154" s="289" t="s">
        <v>206</v>
      </c>
      <c r="B154" s="290"/>
      <c r="C154" s="180">
        <f t="shared" si="37"/>
        <v>901898</v>
      </c>
      <c r="D154" s="181">
        <f t="shared" ref="D154:Q154" si="38">SUM(D155:D158)</f>
        <v>59890</v>
      </c>
      <c r="E154" s="180">
        <f t="shared" si="38"/>
        <v>3478</v>
      </c>
      <c r="F154" s="180">
        <f t="shared" si="38"/>
        <v>122969</v>
      </c>
      <c r="G154" s="180">
        <f t="shared" si="38"/>
        <v>148503</v>
      </c>
      <c r="H154" s="180">
        <f t="shared" si="38"/>
        <v>52427</v>
      </c>
      <c r="I154" s="180">
        <f t="shared" si="38"/>
        <v>48845</v>
      </c>
      <c r="J154" s="180">
        <f t="shared" si="38"/>
        <v>47352</v>
      </c>
      <c r="K154" s="180">
        <f t="shared" si="38"/>
        <v>54930</v>
      </c>
      <c r="L154" s="180">
        <f t="shared" si="38"/>
        <v>119532</v>
      </c>
      <c r="M154" s="180">
        <f t="shared" si="38"/>
        <v>49106</v>
      </c>
      <c r="N154" s="180">
        <f t="shared" si="38"/>
        <v>38522</v>
      </c>
      <c r="O154" s="180">
        <f t="shared" si="38"/>
        <v>38594</v>
      </c>
      <c r="P154" s="180">
        <f t="shared" si="38"/>
        <v>48748</v>
      </c>
      <c r="Q154" s="180">
        <f t="shared" si="38"/>
        <v>69002</v>
      </c>
      <c r="R154" s="257">
        <f>SUM(F154:Q154)</f>
        <v>838530</v>
      </c>
    </row>
    <row r="155" s="139" customFormat="1" ht="24.75" customHeight="1" spans="1:18">
      <c r="A155" s="170" t="s">
        <v>207</v>
      </c>
      <c r="B155" s="171"/>
      <c r="C155" s="172">
        <f t="shared" si="37"/>
        <v>901898</v>
      </c>
      <c r="D155" s="173">
        <v>75358</v>
      </c>
      <c r="E155" s="172">
        <v>3478</v>
      </c>
      <c r="F155" s="219">
        <v>119205</v>
      </c>
      <c r="G155" s="219">
        <v>143722</v>
      </c>
      <c r="H155" s="219">
        <v>51795</v>
      </c>
      <c r="I155" s="219">
        <v>48389</v>
      </c>
      <c r="J155" s="219">
        <v>46260</v>
      </c>
      <c r="K155" s="219">
        <v>54303</v>
      </c>
      <c r="L155" s="219">
        <v>118359</v>
      </c>
      <c r="M155" s="219">
        <v>47991</v>
      </c>
      <c r="N155" s="219">
        <v>38114</v>
      </c>
      <c r="O155" s="219">
        <v>37856</v>
      </c>
      <c r="P155" s="219">
        <v>48401</v>
      </c>
      <c r="Q155" s="219">
        <v>68667</v>
      </c>
      <c r="R155" s="257">
        <f>SUM(F157:Q157)</f>
        <v>6246</v>
      </c>
    </row>
    <row r="156" s="139" customFormat="1" ht="24.75" customHeight="1" spans="1:18">
      <c r="A156" s="170" t="s">
        <v>208</v>
      </c>
      <c r="B156" s="171"/>
      <c r="C156" s="172">
        <f t="shared" si="37"/>
        <v>0</v>
      </c>
      <c r="D156" s="173">
        <v>-5681</v>
      </c>
      <c r="E156" s="172"/>
      <c r="F156" s="172">
        <v>681</v>
      </c>
      <c r="G156" s="172">
        <v>829</v>
      </c>
      <c r="H156" s="172">
        <v>392</v>
      </c>
      <c r="I156" s="172">
        <v>247</v>
      </c>
      <c r="J156" s="172">
        <v>516</v>
      </c>
      <c r="K156" s="172">
        <v>339</v>
      </c>
      <c r="L156" s="172">
        <v>920</v>
      </c>
      <c r="M156" s="172">
        <v>527</v>
      </c>
      <c r="N156" s="172">
        <v>264</v>
      </c>
      <c r="O156" s="172">
        <v>500</v>
      </c>
      <c r="P156" s="172">
        <v>236</v>
      </c>
      <c r="Q156" s="172">
        <v>230</v>
      </c>
      <c r="R156" s="257">
        <f>SUM(F156:Q156)</f>
        <v>5681</v>
      </c>
    </row>
    <row r="157" s="150" customFormat="1" ht="24.75" customHeight="1" spans="1:18">
      <c r="A157" s="195" t="s">
        <v>209</v>
      </c>
      <c r="B157" s="196"/>
      <c r="C157" s="245">
        <f t="shared" si="37"/>
        <v>0</v>
      </c>
      <c r="D157" s="188">
        <v>-6246</v>
      </c>
      <c r="E157" s="245"/>
      <c r="F157" s="245">
        <v>483</v>
      </c>
      <c r="G157" s="245">
        <v>3459</v>
      </c>
      <c r="H157" s="245">
        <v>240</v>
      </c>
      <c r="I157" s="245">
        <v>209</v>
      </c>
      <c r="J157" s="245">
        <v>576</v>
      </c>
      <c r="K157" s="245">
        <v>285</v>
      </c>
      <c r="L157" s="245">
        <v>213</v>
      </c>
      <c r="M157" s="245">
        <v>183</v>
      </c>
      <c r="N157" s="245">
        <v>144</v>
      </c>
      <c r="O157" s="245">
        <v>238</v>
      </c>
      <c r="P157" s="245">
        <v>111</v>
      </c>
      <c r="Q157" s="245">
        <v>105</v>
      </c>
      <c r="R157" s="258" t="e">
        <f>SUM(#REF!)</f>
        <v>#REF!</v>
      </c>
    </row>
    <row r="158" s="139" customFormat="1" ht="24.75" customHeight="1" spans="1:18">
      <c r="A158" s="170" t="s">
        <v>210</v>
      </c>
      <c r="B158" s="311"/>
      <c r="C158" s="172">
        <f t="shared" si="37"/>
        <v>0</v>
      </c>
      <c r="D158" s="173">
        <v>-3541</v>
      </c>
      <c r="E158" s="172"/>
      <c r="F158" s="172">
        <v>2600</v>
      </c>
      <c r="G158" s="172">
        <v>493</v>
      </c>
      <c r="H158" s="172"/>
      <c r="I158" s="172"/>
      <c r="J158" s="172"/>
      <c r="K158" s="172">
        <v>3</v>
      </c>
      <c r="L158" s="172">
        <v>40</v>
      </c>
      <c r="M158" s="172">
        <v>405</v>
      </c>
      <c r="N158" s="172"/>
      <c r="O158" s="172"/>
      <c r="P158" s="172"/>
      <c r="Q158" s="172"/>
      <c r="R158" s="339">
        <v>96.1</v>
      </c>
    </row>
    <row r="159" s="141" customFormat="1" ht="24.75" customHeight="1" spans="1:18">
      <c r="A159" s="273" t="s">
        <v>211</v>
      </c>
      <c r="B159" s="312"/>
      <c r="C159" s="275">
        <f t="shared" si="37"/>
        <v>47273</v>
      </c>
      <c r="D159" s="313">
        <f t="shared" ref="D159:Q159" si="39">SUM(D160:D162)</f>
        <v>2529</v>
      </c>
      <c r="E159" s="275">
        <f t="shared" si="39"/>
        <v>60</v>
      </c>
      <c r="F159" s="275">
        <f t="shared" si="39"/>
        <v>375</v>
      </c>
      <c r="G159" s="275">
        <f t="shared" si="39"/>
        <v>1475</v>
      </c>
      <c r="H159" s="275">
        <f t="shared" si="39"/>
        <v>264</v>
      </c>
      <c r="I159" s="275">
        <f t="shared" si="39"/>
        <v>367</v>
      </c>
      <c r="J159" s="275">
        <f t="shared" si="39"/>
        <v>467</v>
      </c>
      <c r="K159" s="275">
        <f t="shared" si="39"/>
        <v>373</v>
      </c>
      <c r="L159" s="275">
        <f t="shared" si="39"/>
        <v>862</v>
      </c>
      <c r="M159" s="275">
        <f t="shared" si="39"/>
        <v>1077</v>
      </c>
      <c r="N159" s="275">
        <f t="shared" si="39"/>
        <v>541</v>
      </c>
      <c r="O159" s="275">
        <f t="shared" si="39"/>
        <v>474</v>
      </c>
      <c r="P159" s="275">
        <f t="shared" si="39"/>
        <v>409</v>
      </c>
      <c r="Q159" s="275">
        <f t="shared" si="39"/>
        <v>38000</v>
      </c>
      <c r="R159" s="339">
        <f t="shared" ref="R159:R164" si="40">SUM(F159:Q159)</f>
        <v>44684</v>
      </c>
    </row>
    <row r="160" s="152" customFormat="1" ht="24.75" customHeight="1" spans="1:256">
      <c r="A160" s="314" t="s">
        <v>212</v>
      </c>
      <c r="B160" s="171"/>
      <c r="C160" s="172">
        <f t="shared" si="37"/>
        <v>47273</v>
      </c>
      <c r="D160" s="173">
        <v>4033</v>
      </c>
      <c r="E160" s="172">
        <v>60</v>
      </c>
      <c r="F160" s="172">
        <v>290</v>
      </c>
      <c r="G160" s="172">
        <v>1220</v>
      </c>
      <c r="H160" s="172">
        <v>194</v>
      </c>
      <c r="I160" s="172">
        <v>302</v>
      </c>
      <c r="J160" s="172">
        <v>307</v>
      </c>
      <c r="K160" s="172">
        <v>263</v>
      </c>
      <c r="L160" s="172">
        <v>727</v>
      </c>
      <c r="M160" s="172">
        <v>932</v>
      </c>
      <c r="N160" s="172">
        <v>456</v>
      </c>
      <c r="O160" s="172">
        <v>394</v>
      </c>
      <c r="P160" s="172">
        <v>349</v>
      </c>
      <c r="Q160" s="245">
        <v>37746</v>
      </c>
      <c r="R160" s="340">
        <f t="shared" si="40"/>
        <v>43180</v>
      </c>
      <c r="S160" s="341"/>
      <c r="T160" s="341"/>
      <c r="U160" s="341"/>
      <c r="V160" s="341"/>
      <c r="W160" s="341"/>
      <c r="X160" s="341"/>
      <c r="Y160" s="341"/>
      <c r="Z160" s="341"/>
      <c r="AA160" s="341"/>
      <c r="AB160" s="341"/>
      <c r="AC160" s="341"/>
      <c r="AD160" s="341"/>
      <c r="AF160" s="344"/>
      <c r="AH160" s="341"/>
      <c r="AI160" s="344"/>
      <c r="AJ160" s="344"/>
      <c r="AK160" s="341"/>
      <c r="AL160" s="341"/>
      <c r="AM160" s="341"/>
      <c r="AN160" s="341"/>
      <c r="AO160" s="341"/>
      <c r="AP160" s="341"/>
      <c r="AQ160" s="341"/>
      <c r="AR160" s="341"/>
      <c r="AS160" s="341"/>
      <c r="AT160" s="341"/>
      <c r="AU160" s="341"/>
      <c r="AV160" s="341"/>
      <c r="AX160" s="344"/>
      <c r="AZ160" s="341"/>
      <c r="BA160" s="344"/>
      <c r="BB160" s="344"/>
      <c r="BC160" s="341"/>
      <c r="BD160" s="341"/>
      <c r="BE160" s="341"/>
      <c r="BF160" s="341"/>
      <c r="BG160" s="341"/>
      <c r="BH160" s="341"/>
      <c r="BI160" s="341"/>
      <c r="BJ160" s="341"/>
      <c r="BK160" s="341"/>
      <c r="BL160" s="341"/>
      <c r="BM160" s="341"/>
      <c r="BN160" s="341"/>
      <c r="BP160" s="344"/>
      <c r="BR160" s="341"/>
      <c r="BS160" s="344"/>
      <c r="BT160" s="344"/>
      <c r="BU160" s="341"/>
      <c r="BV160" s="341"/>
      <c r="BW160" s="341"/>
      <c r="BX160" s="341"/>
      <c r="BY160" s="341"/>
      <c r="BZ160" s="341"/>
      <c r="CA160" s="341"/>
      <c r="CB160" s="341"/>
      <c r="CC160" s="341"/>
      <c r="CD160" s="341"/>
      <c r="CE160" s="341"/>
      <c r="CF160" s="341"/>
      <c r="CH160" s="344"/>
      <c r="CJ160" s="341"/>
      <c r="CK160" s="344"/>
      <c r="CL160" s="344"/>
      <c r="CM160" s="341"/>
      <c r="CN160" s="341"/>
      <c r="CO160" s="341"/>
      <c r="CP160" s="341"/>
      <c r="CQ160" s="341"/>
      <c r="CR160" s="341"/>
      <c r="CS160" s="341"/>
      <c r="CT160" s="341"/>
      <c r="CU160" s="341"/>
      <c r="CV160" s="341"/>
      <c r="CW160" s="341"/>
      <c r="CX160" s="341"/>
      <c r="CZ160" s="344"/>
      <c r="DB160" s="341"/>
      <c r="DC160" s="344"/>
      <c r="DD160" s="344"/>
      <c r="DE160" s="341"/>
      <c r="DF160" s="341"/>
      <c r="DG160" s="341"/>
      <c r="DH160" s="341"/>
      <c r="DI160" s="341"/>
      <c r="DJ160" s="341"/>
      <c r="DK160" s="341"/>
      <c r="DL160" s="341"/>
      <c r="DM160" s="341"/>
      <c r="DN160" s="341"/>
      <c r="DO160" s="341"/>
      <c r="DP160" s="341"/>
      <c r="DR160" s="344"/>
      <c r="DT160" s="341"/>
      <c r="DU160" s="344"/>
      <c r="DV160" s="344"/>
      <c r="DW160" s="341"/>
      <c r="DX160" s="341"/>
      <c r="DY160" s="341"/>
      <c r="DZ160" s="341"/>
      <c r="EA160" s="341"/>
      <c r="EB160" s="341"/>
      <c r="EC160" s="341"/>
      <c r="ED160" s="341"/>
      <c r="EE160" s="341"/>
      <c r="EF160" s="341"/>
      <c r="EG160" s="341"/>
      <c r="EH160" s="341"/>
      <c r="EJ160" s="344"/>
      <c r="EL160" s="341"/>
      <c r="EM160" s="344"/>
      <c r="EN160" s="344"/>
      <c r="EO160" s="341"/>
      <c r="EP160" s="341"/>
      <c r="EQ160" s="341"/>
      <c r="ER160" s="341"/>
      <c r="ES160" s="341"/>
      <c r="ET160" s="341"/>
      <c r="EU160" s="341"/>
      <c r="EV160" s="341"/>
      <c r="EW160" s="341"/>
      <c r="EX160" s="341"/>
      <c r="EY160" s="341"/>
      <c r="EZ160" s="341"/>
      <c r="FB160" s="344"/>
      <c r="FD160" s="341"/>
      <c r="FE160" s="344"/>
      <c r="FF160" s="344"/>
      <c r="FG160" s="341"/>
      <c r="FH160" s="341"/>
      <c r="FI160" s="341"/>
      <c r="FJ160" s="341"/>
      <c r="FK160" s="341"/>
      <c r="FL160" s="341"/>
      <c r="FM160" s="341"/>
      <c r="FN160" s="341"/>
      <c r="FO160" s="341"/>
      <c r="FP160" s="341"/>
      <c r="FQ160" s="341"/>
      <c r="FR160" s="341"/>
      <c r="FT160" s="344"/>
      <c r="FV160" s="341"/>
      <c r="FW160" s="344"/>
      <c r="FX160" s="344"/>
      <c r="FY160" s="341"/>
      <c r="FZ160" s="341"/>
      <c r="GA160" s="341"/>
      <c r="GB160" s="341"/>
      <c r="GC160" s="341"/>
      <c r="GD160" s="341"/>
      <c r="GE160" s="341"/>
      <c r="GF160" s="341"/>
      <c r="GG160" s="341"/>
      <c r="GH160" s="341"/>
      <c r="GI160" s="341"/>
      <c r="GJ160" s="341"/>
      <c r="GL160" s="344"/>
      <c r="GN160" s="341"/>
      <c r="GO160" s="344"/>
      <c r="GP160" s="344"/>
      <c r="GQ160" s="341"/>
      <c r="GR160" s="341"/>
      <c r="GS160" s="341"/>
      <c r="GT160" s="341"/>
      <c r="GU160" s="341"/>
      <c r="GV160" s="341"/>
      <c r="GW160" s="341"/>
      <c r="GX160" s="341"/>
      <c r="GY160" s="341"/>
      <c r="GZ160" s="341"/>
      <c r="HA160" s="341"/>
      <c r="HB160" s="341"/>
      <c r="HD160" s="344"/>
      <c r="HF160" s="341"/>
      <c r="HG160" s="344"/>
      <c r="HH160" s="344"/>
      <c r="HI160" s="341"/>
      <c r="HJ160" s="341"/>
      <c r="HK160" s="341"/>
      <c r="HL160" s="341"/>
      <c r="HM160" s="341"/>
      <c r="HN160" s="341"/>
      <c r="HO160" s="341"/>
      <c r="HP160" s="341"/>
      <c r="HQ160" s="341"/>
      <c r="HR160" s="341"/>
      <c r="HS160" s="341"/>
      <c r="HT160" s="341"/>
      <c r="HV160" s="344"/>
      <c r="HX160" s="341"/>
      <c r="HY160" s="344"/>
      <c r="HZ160" s="344"/>
      <c r="IA160" s="341"/>
      <c r="IB160" s="341"/>
      <c r="IC160" s="341"/>
      <c r="ID160" s="341"/>
      <c r="IE160" s="341"/>
      <c r="IF160" s="341"/>
      <c r="IG160" s="341"/>
      <c r="IH160" s="341"/>
      <c r="II160" s="341"/>
      <c r="IJ160" s="341"/>
      <c r="IK160" s="341"/>
      <c r="IL160" s="341"/>
      <c r="IN160" s="344"/>
      <c r="IP160" s="341"/>
      <c r="IQ160" s="344"/>
      <c r="IR160" s="344"/>
      <c r="IS160" s="341"/>
      <c r="IT160" s="341"/>
      <c r="IU160" s="341"/>
      <c r="IV160" s="341"/>
    </row>
    <row r="161" s="139" customFormat="1" ht="24.75" customHeight="1" spans="1:18">
      <c r="A161" s="315" t="s">
        <v>213</v>
      </c>
      <c r="B161" s="316"/>
      <c r="C161" s="220">
        <f t="shared" si="37"/>
        <v>0</v>
      </c>
      <c r="D161" s="317">
        <v>-1320</v>
      </c>
      <c r="E161" s="220"/>
      <c r="F161" s="318">
        <v>85</v>
      </c>
      <c r="G161" s="318">
        <v>255</v>
      </c>
      <c r="H161" s="318">
        <v>70</v>
      </c>
      <c r="I161" s="318">
        <v>65</v>
      </c>
      <c r="J161" s="318">
        <v>160</v>
      </c>
      <c r="K161" s="318">
        <v>110</v>
      </c>
      <c r="L161" s="318">
        <v>135</v>
      </c>
      <c r="M161" s="318">
        <v>145</v>
      </c>
      <c r="N161" s="318">
        <v>85</v>
      </c>
      <c r="O161" s="318">
        <v>80</v>
      </c>
      <c r="P161" s="318">
        <v>60</v>
      </c>
      <c r="Q161" s="318">
        <v>70</v>
      </c>
      <c r="R161" s="342">
        <f t="shared" si="40"/>
        <v>1320</v>
      </c>
    </row>
    <row r="162" s="139" customFormat="1" ht="24.75" customHeight="1" spans="1:18">
      <c r="A162" s="170" t="s">
        <v>210</v>
      </c>
      <c r="B162" s="171"/>
      <c r="C162" s="172">
        <f t="shared" si="37"/>
        <v>0</v>
      </c>
      <c r="D162" s="173">
        <v>-184</v>
      </c>
      <c r="E162" s="172"/>
      <c r="F162" s="172"/>
      <c r="G162" s="172"/>
      <c r="H162" s="172"/>
      <c r="I162" s="172"/>
      <c r="J162" s="172"/>
      <c r="K162" s="172"/>
      <c r="L162" s="172"/>
      <c r="M162" s="172"/>
      <c r="N162" s="172"/>
      <c r="O162" s="172"/>
      <c r="P162" s="172"/>
      <c r="Q162" s="172">
        <v>184</v>
      </c>
      <c r="R162" s="257">
        <f t="shared" si="40"/>
        <v>184</v>
      </c>
    </row>
    <row r="163" s="141" customFormat="1" ht="24.75" customHeight="1" spans="1:18">
      <c r="A163" s="178" t="s">
        <v>214</v>
      </c>
      <c r="B163" s="179"/>
      <c r="C163" s="180">
        <f t="shared" ref="C163:Q163" si="41">SUM(C164:C165)</f>
        <v>193</v>
      </c>
      <c r="D163" s="181">
        <f t="shared" si="41"/>
        <v>0</v>
      </c>
      <c r="E163" s="180">
        <f t="shared" si="41"/>
        <v>0</v>
      </c>
      <c r="F163" s="180">
        <f t="shared" si="41"/>
        <v>135</v>
      </c>
      <c r="G163" s="180">
        <f t="shared" si="41"/>
        <v>14</v>
      </c>
      <c r="H163" s="180">
        <f t="shared" si="41"/>
        <v>10</v>
      </c>
      <c r="I163" s="180">
        <f t="shared" si="41"/>
        <v>3</v>
      </c>
      <c r="J163" s="180">
        <f t="shared" si="41"/>
        <v>6</v>
      </c>
      <c r="K163" s="180">
        <f t="shared" si="41"/>
        <v>3</v>
      </c>
      <c r="L163" s="180">
        <f t="shared" si="41"/>
        <v>4</v>
      </c>
      <c r="M163" s="180">
        <f t="shared" si="41"/>
        <v>3</v>
      </c>
      <c r="N163" s="180">
        <f t="shared" si="41"/>
        <v>7</v>
      </c>
      <c r="O163" s="180">
        <f t="shared" si="41"/>
        <v>4</v>
      </c>
      <c r="P163" s="180">
        <f t="shared" si="41"/>
        <v>2</v>
      </c>
      <c r="Q163" s="180">
        <f t="shared" si="41"/>
        <v>2</v>
      </c>
      <c r="R163" s="257">
        <f t="shared" si="40"/>
        <v>193</v>
      </c>
    </row>
    <row r="164" s="139" customFormat="1" ht="24.75" customHeight="1" spans="1:18">
      <c r="A164" s="314" t="s">
        <v>212</v>
      </c>
      <c r="B164" s="171"/>
      <c r="C164" s="172">
        <f>SUM(D164:Q164)</f>
        <v>193</v>
      </c>
      <c r="D164" s="173"/>
      <c r="E164" s="172"/>
      <c r="F164" s="172">
        <v>135</v>
      </c>
      <c r="G164" s="172">
        <v>14</v>
      </c>
      <c r="H164" s="172">
        <v>10</v>
      </c>
      <c r="I164" s="172">
        <v>3</v>
      </c>
      <c r="J164" s="172">
        <v>6</v>
      </c>
      <c r="K164" s="172">
        <v>3</v>
      </c>
      <c r="L164" s="172">
        <v>4</v>
      </c>
      <c r="M164" s="172">
        <v>3</v>
      </c>
      <c r="N164" s="172">
        <v>7</v>
      </c>
      <c r="O164" s="172">
        <v>4</v>
      </c>
      <c r="P164" s="172">
        <v>2</v>
      </c>
      <c r="Q164" s="172">
        <v>2</v>
      </c>
      <c r="R164" s="257">
        <f t="shared" si="40"/>
        <v>193</v>
      </c>
    </row>
    <row r="165" s="139" customFormat="1" ht="24.75" customHeight="1" spans="1:18">
      <c r="A165" s="314" t="s">
        <v>215</v>
      </c>
      <c r="B165" s="171"/>
      <c r="C165" s="172"/>
      <c r="D165" s="173"/>
      <c r="E165" s="172"/>
      <c r="F165" s="172"/>
      <c r="G165" s="172"/>
      <c r="H165" s="172"/>
      <c r="I165" s="172"/>
      <c r="J165" s="172"/>
      <c r="K165" s="172"/>
      <c r="L165" s="172"/>
      <c r="M165" s="172"/>
      <c r="N165" s="172"/>
      <c r="O165" s="172"/>
      <c r="P165" s="172"/>
      <c r="Q165" s="172"/>
      <c r="R165" s="257"/>
    </row>
    <row r="166" s="139" customFormat="1" ht="24.75" customHeight="1" spans="1:18">
      <c r="A166" s="170" t="s">
        <v>216</v>
      </c>
      <c r="B166" s="171"/>
      <c r="C166" s="172">
        <f>SUM(D166:Q166)</f>
        <v>47967</v>
      </c>
      <c r="D166" s="173">
        <f t="shared" ref="D166:Q166" si="42">SUM(D167,D185)</f>
        <v>-4511</v>
      </c>
      <c r="E166" s="172">
        <f t="shared" si="42"/>
        <v>0</v>
      </c>
      <c r="F166" s="172">
        <f t="shared" si="42"/>
        <v>16865</v>
      </c>
      <c r="G166" s="172">
        <f t="shared" si="42"/>
        <v>12798</v>
      </c>
      <c r="H166" s="172">
        <f t="shared" si="42"/>
        <v>4027</v>
      </c>
      <c r="I166" s="172">
        <f t="shared" si="42"/>
        <v>1675</v>
      </c>
      <c r="J166" s="172">
        <f t="shared" si="42"/>
        <v>4546</v>
      </c>
      <c r="K166" s="172">
        <f t="shared" si="42"/>
        <v>5926</v>
      </c>
      <c r="L166" s="172">
        <f t="shared" si="42"/>
        <v>1105</v>
      </c>
      <c r="M166" s="172">
        <f t="shared" si="42"/>
        <v>873</v>
      </c>
      <c r="N166" s="172">
        <f t="shared" si="42"/>
        <v>1672</v>
      </c>
      <c r="O166" s="172">
        <f t="shared" si="42"/>
        <v>1816</v>
      </c>
      <c r="P166" s="172">
        <f t="shared" si="42"/>
        <v>622</v>
      </c>
      <c r="Q166" s="172">
        <f t="shared" si="42"/>
        <v>553</v>
      </c>
      <c r="R166" s="257">
        <f>SUM(F166:Q166)</f>
        <v>52478</v>
      </c>
    </row>
    <row r="167" s="153" customFormat="1" ht="24.75" customHeight="1" spans="1:18">
      <c r="A167" s="319" t="s">
        <v>217</v>
      </c>
      <c r="B167" s="320"/>
      <c r="C167" s="182">
        <f t="shared" ref="C167:Q167" si="43">C168+C169</f>
        <v>47608</v>
      </c>
      <c r="D167" s="321">
        <f t="shared" si="43"/>
        <v>-4327</v>
      </c>
      <c r="E167" s="182">
        <f t="shared" si="43"/>
        <v>0</v>
      </c>
      <c r="F167" s="182">
        <f t="shared" si="43"/>
        <v>16665</v>
      </c>
      <c r="G167" s="182">
        <f t="shared" si="43"/>
        <v>12754</v>
      </c>
      <c r="H167" s="182">
        <f t="shared" si="43"/>
        <v>3995</v>
      </c>
      <c r="I167" s="182">
        <f t="shared" si="43"/>
        <v>1653</v>
      </c>
      <c r="J167" s="182">
        <f t="shared" si="43"/>
        <v>4463</v>
      </c>
      <c r="K167" s="182">
        <f t="shared" si="43"/>
        <v>5899</v>
      </c>
      <c r="L167" s="182">
        <f t="shared" si="43"/>
        <v>1089</v>
      </c>
      <c r="M167" s="182">
        <f t="shared" si="43"/>
        <v>819</v>
      </c>
      <c r="N167" s="182">
        <f t="shared" si="43"/>
        <v>1665</v>
      </c>
      <c r="O167" s="182">
        <f t="shared" si="43"/>
        <v>1789</v>
      </c>
      <c r="P167" s="182">
        <f t="shared" si="43"/>
        <v>608</v>
      </c>
      <c r="Q167" s="182">
        <f t="shared" si="43"/>
        <v>536</v>
      </c>
      <c r="R167" s="257">
        <f>SUM(F167:Q167)</f>
        <v>51935</v>
      </c>
    </row>
    <row r="168" s="148" customFormat="1" ht="24.75" customHeight="1" spans="1:18">
      <c r="A168" s="170" t="s">
        <v>218</v>
      </c>
      <c r="B168" s="171"/>
      <c r="C168" s="172">
        <f>SUM(D168:Q168)</f>
        <v>1046</v>
      </c>
      <c r="D168" s="173"/>
      <c r="E168" s="172"/>
      <c r="F168" s="172">
        <v>1046</v>
      </c>
      <c r="G168" s="322"/>
      <c r="H168" s="322"/>
      <c r="I168" s="322"/>
      <c r="J168" s="322"/>
      <c r="K168" s="322"/>
      <c r="L168" s="322"/>
      <c r="M168" s="322"/>
      <c r="N168" s="322"/>
      <c r="O168" s="322"/>
      <c r="P168" s="322"/>
      <c r="Q168" s="322"/>
      <c r="R168" s="257">
        <f>SUM(F168:Q168)</f>
        <v>1046</v>
      </c>
    </row>
    <row r="169" s="154" customFormat="1" ht="24.75" customHeight="1" spans="1:18">
      <c r="A169" s="170" t="s">
        <v>219</v>
      </c>
      <c r="B169" s="171"/>
      <c r="C169" s="172">
        <f t="shared" ref="C169:Q169" si="44">SUM(C170:C183)</f>
        <v>46562</v>
      </c>
      <c r="D169" s="173">
        <f t="shared" si="44"/>
        <v>-4327</v>
      </c>
      <c r="E169" s="172">
        <f t="shared" si="44"/>
        <v>0</v>
      </c>
      <c r="F169" s="172">
        <f t="shared" si="44"/>
        <v>15619</v>
      </c>
      <c r="G169" s="172">
        <f t="shared" si="44"/>
        <v>12754</v>
      </c>
      <c r="H169" s="172">
        <f t="shared" si="44"/>
        <v>3995</v>
      </c>
      <c r="I169" s="172">
        <f t="shared" si="44"/>
        <v>1653</v>
      </c>
      <c r="J169" s="172">
        <f t="shared" si="44"/>
        <v>4463</v>
      </c>
      <c r="K169" s="172">
        <f t="shared" si="44"/>
        <v>5899</v>
      </c>
      <c r="L169" s="172">
        <f t="shared" si="44"/>
        <v>1089</v>
      </c>
      <c r="M169" s="172">
        <f t="shared" si="44"/>
        <v>819</v>
      </c>
      <c r="N169" s="172">
        <f t="shared" si="44"/>
        <v>1665</v>
      </c>
      <c r="O169" s="172">
        <f t="shared" si="44"/>
        <v>1789</v>
      </c>
      <c r="P169" s="172">
        <f t="shared" si="44"/>
        <v>608</v>
      </c>
      <c r="Q169" s="172">
        <f t="shared" si="44"/>
        <v>536</v>
      </c>
      <c r="R169" s="257">
        <f>SUM(F169:Q169)</f>
        <v>50889</v>
      </c>
    </row>
    <row r="170" s="154" customFormat="1" ht="24.75" customHeight="1" spans="1:18">
      <c r="A170" s="323" t="s">
        <v>220</v>
      </c>
      <c r="B170" s="196" t="s">
        <v>221</v>
      </c>
      <c r="C170" s="245">
        <f t="shared" ref="C170:C183" si="45">SUM(D170:Q170)</f>
        <v>11281</v>
      </c>
      <c r="D170" s="239"/>
      <c r="E170" s="240"/>
      <c r="F170" s="240">
        <v>4597</v>
      </c>
      <c r="G170" s="240">
        <v>941</v>
      </c>
      <c r="H170" s="240">
        <v>880</v>
      </c>
      <c r="I170" s="240">
        <v>506</v>
      </c>
      <c r="J170" s="240">
        <v>810</v>
      </c>
      <c r="K170" s="240">
        <v>791</v>
      </c>
      <c r="L170" s="240">
        <v>717</v>
      </c>
      <c r="M170" s="240">
        <v>430</v>
      </c>
      <c r="N170" s="240">
        <v>577</v>
      </c>
      <c r="O170" s="240">
        <v>374</v>
      </c>
      <c r="P170" s="240">
        <v>291</v>
      </c>
      <c r="Q170" s="240">
        <v>367</v>
      </c>
      <c r="R170" s="257">
        <f>SUM(F170:Q170)</f>
        <v>11281</v>
      </c>
    </row>
    <row r="171" s="154" customFormat="1" ht="24.75" customHeight="1" spans="1:18">
      <c r="A171" s="323" t="s">
        <v>222</v>
      </c>
      <c r="B171" s="195" t="s">
        <v>223</v>
      </c>
      <c r="C171" s="245">
        <f t="shared" si="45"/>
        <v>91</v>
      </c>
      <c r="D171" s="239">
        <v>34</v>
      </c>
      <c r="E171" s="240"/>
      <c r="F171" s="240">
        <v>8</v>
      </c>
      <c r="G171" s="240">
        <v>8</v>
      </c>
      <c r="H171" s="240">
        <v>3</v>
      </c>
      <c r="I171" s="240">
        <v>4</v>
      </c>
      <c r="J171" s="240">
        <v>4</v>
      </c>
      <c r="K171" s="240">
        <v>4</v>
      </c>
      <c r="L171" s="240">
        <v>4</v>
      </c>
      <c r="M171" s="240">
        <v>2</v>
      </c>
      <c r="N171" s="240">
        <v>2</v>
      </c>
      <c r="O171" s="240">
        <v>9</v>
      </c>
      <c r="P171" s="240">
        <v>4</v>
      </c>
      <c r="Q171" s="240">
        <v>5</v>
      </c>
      <c r="R171" s="257">
        <f t="shared" ref="R171:R183" si="46">SUM(F171:Q171)</f>
        <v>57</v>
      </c>
    </row>
    <row r="172" s="154" customFormat="1" ht="24.75" customHeight="1" spans="1:18">
      <c r="A172" s="323" t="s">
        <v>224</v>
      </c>
      <c r="B172" s="196" t="s">
        <v>225</v>
      </c>
      <c r="C172" s="245">
        <f t="shared" si="45"/>
        <v>22659</v>
      </c>
      <c r="D172" s="239"/>
      <c r="E172" s="240"/>
      <c r="F172" s="240">
        <v>2690</v>
      </c>
      <c r="G172" s="240">
        <v>11605</v>
      </c>
      <c r="H172" s="240">
        <v>215</v>
      </c>
      <c r="I172" s="240">
        <v>1040</v>
      </c>
      <c r="J172" s="240">
        <v>3501</v>
      </c>
      <c r="K172" s="240">
        <v>1044</v>
      </c>
      <c r="L172" s="240">
        <v>268</v>
      </c>
      <c r="M172" s="240">
        <v>287</v>
      </c>
      <c r="N172" s="240">
        <v>778</v>
      </c>
      <c r="O172" s="240">
        <v>1117</v>
      </c>
      <c r="P172" s="240">
        <v>114</v>
      </c>
      <c r="Q172" s="240"/>
      <c r="R172" s="257">
        <f t="shared" si="46"/>
        <v>22659</v>
      </c>
    </row>
    <row r="173" s="154" customFormat="1" ht="24.75" customHeight="1" spans="1:18">
      <c r="A173" s="323" t="s">
        <v>226</v>
      </c>
      <c r="B173" s="195" t="s">
        <v>227</v>
      </c>
      <c r="C173" s="245">
        <f t="shared" si="45"/>
        <v>11847</v>
      </c>
      <c r="D173" s="239"/>
      <c r="E173" s="240"/>
      <c r="F173" s="240">
        <v>8101</v>
      </c>
      <c r="G173" s="240"/>
      <c r="H173" s="240"/>
      <c r="I173" s="240"/>
      <c r="J173" s="240"/>
      <c r="K173" s="240">
        <v>3746</v>
      </c>
      <c r="L173" s="240"/>
      <c r="M173" s="240"/>
      <c r="N173" s="240"/>
      <c r="O173" s="240"/>
      <c r="P173" s="240"/>
      <c r="Q173" s="240"/>
      <c r="R173" s="257">
        <f t="shared" si="46"/>
        <v>11847</v>
      </c>
    </row>
    <row r="174" s="154" customFormat="1" ht="24.75" customHeight="1" spans="1:18">
      <c r="A174" s="323" t="s">
        <v>228</v>
      </c>
      <c r="B174" s="195" t="s">
        <v>229</v>
      </c>
      <c r="C174" s="245">
        <f t="shared" si="45"/>
        <v>580</v>
      </c>
      <c r="D174" s="239">
        <v>580</v>
      </c>
      <c r="E174" s="240"/>
      <c r="F174" s="240"/>
      <c r="G174" s="240"/>
      <c r="H174" s="240"/>
      <c r="I174" s="240"/>
      <c r="J174" s="240"/>
      <c r="K174" s="240"/>
      <c r="L174" s="240"/>
      <c r="M174" s="240"/>
      <c r="N174" s="240"/>
      <c r="O174" s="240"/>
      <c r="P174" s="240"/>
      <c r="Q174" s="240"/>
      <c r="R174" s="257">
        <f t="shared" si="46"/>
        <v>0</v>
      </c>
    </row>
    <row r="175" s="155" customFormat="1" ht="24.75" customHeight="1" spans="1:18">
      <c r="A175" s="323" t="s">
        <v>230</v>
      </c>
      <c r="B175" s="195" t="s">
        <v>231</v>
      </c>
      <c r="C175" s="245">
        <f t="shared" si="45"/>
        <v>63</v>
      </c>
      <c r="D175" s="198"/>
      <c r="E175" s="199"/>
      <c r="F175" s="199"/>
      <c r="G175" s="199"/>
      <c r="H175" s="199"/>
      <c r="I175" s="199"/>
      <c r="J175" s="199"/>
      <c r="K175" s="199"/>
      <c r="L175" s="199"/>
      <c r="M175" s="199"/>
      <c r="N175" s="199"/>
      <c r="O175" s="199"/>
      <c r="P175" s="199"/>
      <c r="Q175" s="199">
        <v>63</v>
      </c>
      <c r="R175" s="258">
        <f t="shared" si="46"/>
        <v>63</v>
      </c>
    </row>
    <row r="176" s="155" customFormat="1" ht="24.75" customHeight="1" spans="1:18">
      <c r="A176" s="323" t="s">
        <v>232</v>
      </c>
      <c r="B176" s="195" t="s">
        <v>233</v>
      </c>
      <c r="C176" s="245">
        <f t="shared" si="45"/>
        <v>41</v>
      </c>
      <c r="D176" s="198"/>
      <c r="E176" s="199"/>
      <c r="F176" s="199">
        <v>23</v>
      </c>
      <c r="G176" s="199"/>
      <c r="H176" s="199">
        <v>6</v>
      </c>
      <c r="I176" s="199">
        <v>0</v>
      </c>
      <c r="J176" s="199">
        <v>8</v>
      </c>
      <c r="K176" s="199"/>
      <c r="L176" s="199"/>
      <c r="M176" s="199"/>
      <c r="N176" s="199"/>
      <c r="O176" s="199"/>
      <c r="P176" s="199">
        <v>3</v>
      </c>
      <c r="Q176" s="199">
        <v>1</v>
      </c>
      <c r="R176" s="258">
        <f t="shared" si="46"/>
        <v>41</v>
      </c>
    </row>
    <row r="177" s="154" customFormat="1" ht="24.75" customHeight="1" spans="1:18">
      <c r="A177" s="324" t="s">
        <v>234</v>
      </c>
      <c r="B177" s="170" t="s">
        <v>235</v>
      </c>
      <c r="C177" s="172">
        <f t="shared" si="45"/>
        <v>0</v>
      </c>
      <c r="D177" s="239">
        <v>-2100</v>
      </c>
      <c r="E177" s="240"/>
      <c r="F177" s="240"/>
      <c r="G177" s="240"/>
      <c r="H177" s="325">
        <v>2100</v>
      </c>
      <c r="I177" s="240"/>
      <c r="J177" s="240"/>
      <c r="K177" s="240"/>
      <c r="L177" s="240"/>
      <c r="M177" s="240"/>
      <c r="N177" s="240"/>
      <c r="O177" s="240"/>
      <c r="P177" s="240"/>
      <c r="Q177" s="240"/>
      <c r="R177" s="257">
        <f t="shared" si="46"/>
        <v>2100</v>
      </c>
    </row>
    <row r="178" s="154" customFormat="1" ht="24.75" customHeight="1" spans="1:18">
      <c r="A178" s="324" t="s">
        <v>236</v>
      </c>
      <c r="B178" s="170" t="s">
        <v>237</v>
      </c>
      <c r="C178" s="172">
        <f t="shared" si="45"/>
        <v>0</v>
      </c>
      <c r="D178" s="239">
        <v>-500</v>
      </c>
      <c r="E178" s="240"/>
      <c r="F178" s="240"/>
      <c r="G178" s="240"/>
      <c r="H178" s="325">
        <v>500</v>
      </c>
      <c r="I178" s="240"/>
      <c r="J178" s="240"/>
      <c r="K178" s="240"/>
      <c r="L178" s="240"/>
      <c r="M178" s="240"/>
      <c r="N178" s="240"/>
      <c r="O178" s="240"/>
      <c r="P178" s="240"/>
      <c r="Q178" s="240"/>
      <c r="R178" s="257">
        <f t="shared" si="46"/>
        <v>500</v>
      </c>
    </row>
    <row r="179" s="154" customFormat="1" ht="24.75" customHeight="1" spans="1:18">
      <c r="A179" s="314" t="s">
        <v>238</v>
      </c>
      <c r="B179" s="170" t="s">
        <v>239</v>
      </c>
      <c r="C179" s="172">
        <f t="shared" si="45"/>
        <v>0</v>
      </c>
      <c r="D179" s="239">
        <v>-3</v>
      </c>
      <c r="E179" s="240"/>
      <c r="F179" s="240"/>
      <c r="G179" s="240"/>
      <c r="H179" s="240"/>
      <c r="I179" s="325">
        <v>3</v>
      </c>
      <c r="J179" s="240"/>
      <c r="K179" s="240"/>
      <c r="L179" s="240"/>
      <c r="M179" s="240"/>
      <c r="N179" s="240"/>
      <c r="O179" s="240"/>
      <c r="P179" s="240"/>
      <c r="Q179" s="240"/>
      <c r="R179" s="257">
        <f t="shared" si="46"/>
        <v>3</v>
      </c>
    </row>
    <row r="180" s="154" customFormat="1" ht="24.75" customHeight="1" spans="1:18">
      <c r="A180" s="314" t="s">
        <v>240</v>
      </c>
      <c r="B180" s="170" t="s">
        <v>241</v>
      </c>
      <c r="C180" s="172">
        <f t="shared" si="45"/>
        <v>0</v>
      </c>
      <c r="D180" s="239">
        <v>-493</v>
      </c>
      <c r="E180" s="240"/>
      <c r="F180" s="240"/>
      <c r="G180" s="240"/>
      <c r="H180" s="240">
        <v>191</v>
      </c>
      <c r="I180" s="240"/>
      <c r="J180" s="240"/>
      <c r="K180" s="240">
        <v>214</v>
      </c>
      <c r="L180" s="240"/>
      <c r="M180" s="240"/>
      <c r="N180" s="240"/>
      <c r="O180" s="240">
        <v>88</v>
      </c>
      <c r="P180" s="240"/>
      <c r="Q180" s="240"/>
      <c r="R180" s="257">
        <f t="shared" si="46"/>
        <v>493</v>
      </c>
    </row>
    <row r="181" s="154" customFormat="1" ht="24.75" customHeight="1" spans="1:18">
      <c r="A181" s="314" t="s">
        <v>242</v>
      </c>
      <c r="B181" s="170" t="s">
        <v>243</v>
      </c>
      <c r="C181" s="172">
        <f t="shared" si="45"/>
        <v>0</v>
      </c>
      <c r="D181" s="239">
        <v>-405</v>
      </c>
      <c r="E181" s="240"/>
      <c r="F181" s="240"/>
      <c r="G181" s="240"/>
      <c r="H181" s="240"/>
      <c r="I181" s="240"/>
      <c r="J181" s="240"/>
      <c r="K181" s="240"/>
      <c r="L181" s="240"/>
      <c r="M181" s="240"/>
      <c r="N181" s="240">
        <v>208</v>
      </c>
      <c r="O181" s="240">
        <v>101</v>
      </c>
      <c r="P181" s="240">
        <v>96</v>
      </c>
      <c r="Q181" s="240"/>
      <c r="R181" s="257">
        <f t="shared" si="46"/>
        <v>405</v>
      </c>
    </row>
    <row r="182" s="154" customFormat="1" ht="24.75" customHeight="1" spans="1:18">
      <c r="A182" s="314" t="s">
        <v>244</v>
      </c>
      <c r="B182" s="170" t="s">
        <v>245</v>
      </c>
      <c r="C182" s="172">
        <f t="shared" si="45"/>
        <v>0</v>
      </c>
      <c r="D182" s="239">
        <v>-40</v>
      </c>
      <c r="E182" s="240"/>
      <c r="F182" s="240"/>
      <c r="G182" s="240"/>
      <c r="H182" s="240"/>
      <c r="I182" s="240"/>
      <c r="J182" s="325">
        <v>40</v>
      </c>
      <c r="K182" s="240"/>
      <c r="L182" s="240"/>
      <c r="M182" s="240"/>
      <c r="N182" s="240"/>
      <c r="O182" s="240"/>
      <c r="P182" s="240"/>
      <c r="Q182" s="240"/>
      <c r="R182" s="257">
        <f t="shared" si="46"/>
        <v>40</v>
      </c>
    </row>
    <row r="183" s="155" customFormat="1" ht="24.75" customHeight="1" spans="1:18">
      <c r="A183" s="326" t="s">
        <v>246</v>
      </c>
      <c r="B183" s="195" t="s">
        <v>247</v>
      </c>
      <c r="C183" s="245">
        <f t="shared" si="45"/>
        <v>0</v>
      </c>
      <c r="D183" s="198">
        <v>-1400</v>
      </c>
      <c r="E183" s="199"/>
      <c r="F183" s="199">
        <v>200</v>
      </c>
      <c r="G183" s="199">
        <v>200</v>
      </c>
      <c r="H183" s="199">
        <v>100</v>
      </c>
      <c r="I183" s="199">
        <v>100</v>
      </c>
      <c r="J183" s="199">
        <v>100</v>
      </c>
      <c r="K183" s="199">
        <v>100</v>
      </c>
      <c r="L183" s="199">
        <v>100</v>
      </c>
      <c r="M183" s="199">
        <v>100</v>
      </c>
      <c r="N183" s="199">
        <v>100</v>
      </c>
      <c r="O183" s="199">
        <v>100</v>
      </c>
      <c r="P183" s="199">
        <v>100</v>
      </c>
      <c r="Q183" s="199">
        <v>100</v>
      </c>
      <c r="R183" s="258">
        <f t="shared" si="46"/>
        <v>1400</v>
      </c>
    </row>
    <row r="184" s="155" customFormat="1" ht="24.75" customHeight="1" spans="1:18">
      <c r="A184" s="326"/>
      <c r="B184" s="195"/>
      <c r="C184" s="245"/>
      <c r="D184" s="198"/>
      <c r="E184" s="199"/>
      <c r="F184" s="199"/>
      <c r="G184" s="199"/>
      <c r="H184" s="199"/>
      <c r="I184" s="199"/>
      <c r="J184" s="199"/>
      <c r="K184" s="199"/>
      <c r="L184" s="199"/>
      <c r="M184" s="199"/>
      <c r="N184" s="199"/>
      <c r="O184" s="199"/>
      <c r="P184" s="199"/>
      <c r="Q184" s="199"/>
      <c r="R184" s="258"/>
    </row>
    <row r="185" s="154" customFormat="1" ht="24.75" customHeight="1" spans="1:18">
      <c r="A185" s="170" t="s">
        <v>248</v>
      </c>
      <c r="B185" s="170"/>
      <c r="C185" s="172">
        <f>SUM(D185:Q185)</f>
        <v>359</v>
      </c>
      <c r="D185" s="239">
        <f>SUM(D186:D187)</f>
        <v>-184</v>
      </c>
      <c r="E185" s="240">
        <f t="shared" ref="E185:R185" si="47">SUM(E186:E187)</f>
        <v>0</v>
      </c>
      <c r="F185" s="240">
        <f t="shared" si="47"/>
        <v>200</v>
      </c>
      <c r="G185" s="240">
        <f t="shared" si="47"/>
        <v>44</v>
      </c>
      <c r="H185" s="240">
        <f t="shared" si="47"/>
        <v>32</v>
      </c>
      <c r="I185" s="240">
        <f t="shared" si="47"/>
        <v>22</v>
      </c>
      <c r="J185" s="240">
        <f t="shared" si="47"/>
        <v>83</v>
      </c>
      <c r="K185" s="240">
        <f t="shared" si="47"/>
        <v>27</v>
      </c>
      <c r="L185" s="240">
        <f t="shared" si="47"/>
        <v>16</v>
      </c>
      <c r="M185" s="240">
        <f t="shared" si="47"/>
        <v>54</v>
      </c>
      <c r="N185" s="240">
        <f t="shared" si="47"/>
        <v>7</v>
      </c>
      <c r="O185" s="240">
        <f t="shared" si="47"/>
        <v>27</v>
      </c>
      <c r="P185" s="240">
        <f t="shared" si="47"/>
        <v>14</v>
      </c>
      <c r="Q185" s="240">
        <f t="shared" si="47"/>
        <v>17</v>
      </c>
      <c r="R185" s="343">
        <f t="shared" si="47"/>
        <v>543</v>
      </c>
    </row>
    <row r="186" s="150" customFormat="1" ht="24.75" customHeight="1" spans="1:18">
      <c r="A186" s="195" t="s">
        <v>249</v>
      </c>
      <c r="B186" s="196"/>
      <c r="C186" s="199">
        <f>SUM(D186:Q186)</f>
        <v>359</v>
      </c>
      <c r="D186" s="188"/>
      <c r="E186" s="245"/>
      <c r="F186" s="199">
        <v>16</v>
      </c>
      <c r="G186" s="199">
        <v>44</v>
      </c>
      <c r="H186" s="199">
        <v>32</v>
      </c>
      <c r="I186" s="199">
        <v>22</v>
      </c>
      <c r="J186" s="199">
        <v>83</v>
      </c>
      <c r="K186" s="199">
        <v>27</v>
      </c>
      <c r="L186" s="199">
        <v>16</v>
      </c>
      <c r="M186" s="199">
        <v>54</v>
      </c>
      <c r="N186" s="199">
        <v>7</v>
      </c>
      <c r="O186" s="199">
        <v>27</v>
      </c>
      <c r="P186" s="199">
        <v>14</v>
      </c>
      <c r="Q186" s="199">
        <v>17</v>
      </c>
      <c r="R186" s="258">
        <f t="shared" ref="R186:R203" si="48">SUM(F186:Q186)</f>
        <v>359</v>
      </c>
    </row>
    <row r="187" s="154" customFormat="1" ht="24.75" customHeight="1" spans="1:18">
      <c r="A187" s="327" t="s">
        <v>250</v>
      </c>
      <c r="B187" s="170" t="s">
        <v>239</v>
      </c>
      <c r="C187" s="172">
        <f>SUM(D187:Q187)</f>
        <v>0</v>
      </c>
      <c r="D187" s="239">
        <v>-184</v>
      </c>
      <c r="E187" s="240"/>
      <c r="F187" s="325">
        <v>184</v>
      </c>
      <c r="G187" s="240"/>
      <c r="H187" s="240"/>
      <c r="I187" s="240"/>
      <c r="J187" s="240"/>
      <c r="K187" s="240"/>
      <c r="L187" s="240"/>
      <c r="M187" s="240"/>
      <c r="N187" s="240"/>
      <c r="O187" s="240"/>
      <c r="P187" s="240"/>
      <c r="Q187" s="240"/>
      <c r="R187" s="257">
        <f t="shared" si="48"/>
        <v>184</v>
      </c>
    </row>
    <row r="188" s="154" customFormat="1" ht="24.75" customHeight="1" spans="1:18">
      <c r="A188" s="327"/>
      <c r="B188" s="170"/>
      <c r="C188" s="172"/>
      <c r="D188" s="239"/>
      <c r="E188" s="240"/>
      <c r="F188" s="325"/>
      <c r="G188" s="240"/>
      <c r="H188" s="240"/>
      <c r="I188" s="240"/>
      <c r="J188" s="240"/>
      <c r="K188" s="240"/>
      <c r="L188" s="240"/>
      <c r="M188" s="240"/>
      <c r="N188" s="240"/>
      <c r="O188" s="240"/>
      <c r="P188" s="240"/>
      <c r="Q188" s="240"/>
      <c r="R188" s="257"/>
    </row>
    <row r="189" s="139" customFormat="1" ht="24.75" customHeight="1" spans="1:18">
      <c r="A189" s="170" t="s">
        <v>251</v>
      </c>
      <c r="B189" s="171"/>
      <c r="C189" s="240" t="e">
        <f t="shared" ref="C189:C203" si="49">SUM(D189:Q189)</f>
        <v>#VALUE!</v>
      </c>
      <c r="D189" s="173" t="e">
        <f t="shared" ref="D189:Q189" si="50">D4-D166</f>
        <v>#VALUE!</v>
      </c>
      <c r="E189" s="172" t="e">
        <f>E4+E167-E201</f>
        <v>#VALUE!</v>
      </c>
      <c r="F189" s="172" t="e">
        <f t="shared" si="50"/>
        <v>#VALUE!</v>
      </c>
      <c r="G189" s="219" t="e">
        <f t="shared" si="50"/>
        <v>#VALUE!</v>
      </c>
      <c r="H189" s="219" t="e">
        <f t="shared" si="50"/>
        <v>#VALUE!</v>
      </c>
      <c r="I189" s="337" t="e">
        <f t="shared" si="50"/>
        <v>#VALUE!</v>
      </c>
      <c r="J189" s="337" t="e">
        <f t="shared" si="50"/>
        <v>#VALUE!</v>
      </c>
      <c r="K189" s="337" t="e">
        <f t="shared" si="50"/>
        <v>#VALUE!</v>
      </c>
      <c r="L189" s="337" t="e">
        <f t="shared" si="50"/>
        <v>#VALUE!</v>
      </c>
      <c r="M189" s="219" t="e">
        <f t="shared" si="50"/>
        <v>#VALUE!</v>
      </c>
      <c r="N189" s="219" t="e">
        <f t="shared" si="50"/>
        <v>#VALUE!</v>
      </c>
      <c r="O189" s="219" t="e">
        <f t="shared" si="50"/>
        <v>#VALUE!</v>
      </c>
      <c r="P189" s="219" t="e">
        <f t="shared" si="50"/>
        <v>#VALUE!</v>
      </c>
      <c r="Q189" s="219" t="e">
        <f t="shared" si="50"/>
        <v>#VALUE!</v>
      </c>
      <c r="R189" s="257" t="e">
        <f t="shared" si="48"/>
        <v>#VALUE!</v>
      </c>
    </row>
    <row r="190" s="139" customFormat="1" ht="24.75" customHeight="1" spans="1:18">
      <c r="A190" s="170"/>
      <c r="B190" s="171"/>
      <c r="C190" s="172"/>
      <c r="D190" s="173"/>
      <c r="E190" s="172">
        <v>0</v>
      </c>
      <c r="F190" s="172">
        <v>615530</v>
      </c>
      <c r="G190" s="172"/>
      <c r="H190" s="172"/>
      <c r="I190" s="172"/>
      <c r="J190" s="172"/>
      <c r="K190" s="172"/>
      <c r="L190" s="172"/>
      <c r="M190" s="172"/>
      <c r="N190" s="172"/>
      <c r="O190" s="172"/>
      <c r="P190" s="172"/>
      <c r="Q190" s="172"/>
      <c r="R190" s="257">
        <f t="shared" si="48"/>
        <v>615530</v>
      </c>
    </row>
    <row r="191" s="139" customFormat="1" ht="24.75" customHeight="1" spans="1:18">
      <c r="A191" s="170" t="s">
        <v>252</v>
      </c>
      <c r="B191" s="171">
        <v>0</v>
      </c>
      <c r="C191" s="172">
        <f t="shared" si="49"/>
        <v>6202989</v>
      </c>
      <c r="D191" s="328">
        <v>470645</v>
      </c>
      <c r="E191" s="328">
        <v>-7939</v>
      </c>
      <c r="F191" s="329">
        <v>645530</v>
      </c>
      <c r="G191" s="330">
        <v>1033041</v>
      </c>
      <c r="H191" s="330">
        <v>437464</v>
      </c>
      <c r="I191" s="330">
        <v>384727</v>
      </c>
      <c r="J191" s="330">
        <v>669590</v>
      </c>
      <c r="K191" s="330">
        <v>516698</v>
      </c>
      <c r="L191" s="330">
        <v>521890</v>
      </c>
      <c r="M191" s="330">
        <v>320629</v>
      </c>
      <c r="N191" s="330">
        <v>249297</v>
      </c>
      <c r="O191" s="330">
        <v>393388</v>
      </c>
      <c r="P191" s="330">
        <v>283607</v>
      </c>
      <c r="Q191" s="330">
        <v>284422</v>
      </c>
      <c r="R191" s="257">
        <f t="shared" si="48"/>
        <v>5740283</v>
      </c>
    </row>
    <row r="192" s="139" customFormat="1" ht="24.75" customHeight="1" spans="1:18">
      <c r="A192" s="170" t="s">
        <v>253</v>
      </c>
      <c r="B192" s="171"/>
      <c r="C192" s="172">
        <f>SUM(E192:Q192)</f>
        <v>5700848</v>
      </c>
      <c r="D192" s="328"/>
      <c r="E192" s="328">
        <v>77923</v>
      </c>
      <c r="F192" s="329">
        <v>561193</v>
      </c>
      <c r="G192" s="330">
        <f>G191-G194</f>
        <v>994140</v>
      </c>
      <c r="H192" s="330">
        <f t="shared" ref="H192:Q192" si="51">H191-H194</f>
        <v>421291</v>
      </c>
      <c r="I192" s="330">
        <f t="shared" si="51"/>
        <v>391298</v>
      </c>
      <c r="J192" s="330">
        <f t="shared" si="51"/>
        <v>664542</v>
      </c>
      <c r="K192" s="330">
        <f t="shared" si="51"/>
        <v>553815</v>
      </c>
      <c r="L192" s="330">
        <f t="shared" si="51"/>
        <v>506783</v>
      </c>
      <c r="M192" s="330">
        <f t="shared" si="51"/>
        <v>320782</v>
      </c>
      <c r="N192" s="330">
        <f t="shared" si="51"/>
        <v>242330</v>
      </c>
      <c r="O192" s="330">
        <f t="shared" si="51"/>
        <v>408967</v>
      </c>
      <c r="P192" s="330">
        <f t="shared" si="51"/>
        <v>285931</v>
      </c>
      <c r="Q192" s="330">
        <f t="shared" si="51"/>
        <v>271853</v>
      </c>
      <c r="R192" s="257"/>
    </row>
    <row r="193" s="139" customFormat="1" ht="24.75" customHeight="1" spans="1:18">
      <c r="A193" s="170" t="s">
        <v>254</v>
      </c>
      <c r="B193" s="171"/>
      <c r="C193" s="172">
        <f>SUM(E193:Q193)</f>
        <v>31496</v>
      </c>
      <c r="D193" s="328"/>
      <c r="E193" s="345">
        <v>-85862</v>
      </c>
      <c r="F193" s="345">
        <v>84337</v>
      </c>
      <c r="G193" s="346">
        <v>38901</v>
      </c>
      <c r="H193" s="346">
        <v>16173</v>
      </c>
      <c r="I193" s="346">
        <v>-6571</v>
      </c>
      <c r="J193" s="346">
        <v>5048</v>
      </c>
      <c r="K193" s="346">
        <v>-37117</v>
      </c>
      <c r="L193" s="346">
        <v>15107</v>
      </c>
      <c r="M193" s="346">
        <v>-153</v>
      </c>
      <c r="N193" s="346">
        <v>6967</v>
      </c>
      <c r="O193" s="346">
        <v>-15579</v>
      </c>
      <c r="P193" s="346">
        <v>-2324</v>
      </c>
      <c r="Q193" s="346">
        <v>12569</v>
      </c>
      <c r="R193" s="257"/>
    </row>
    <row r="194" s="139" customFormat="1" ht="24.75" customHeight="1" spans="1:18">
      <c r="A194" s="170" t="s">
        <v>255</v>
      </c>
      <c r="B194" s="171"/>
      <c r="C194" s="172">
        <f>SUM(E194:Q194)</f>
        <v>48358</v>
      </c>
      <c r="D194" s="328"/>
      <c r="E194" s="328">
        <v>-39000</v>
      </c>
      <c r="F194" s="329">
        <v>54337</v>
      </c>
      <c r="G194" s="346">
        <v>38901</v>
      </c>
      <c r="H194" s="346">
        <v>16173</v>
      </c>
      <c r="I194" s="346">
        <v>-6571</v>
      </c>
      <c r="J194" s="346">
        <v>5048</v>
      </c>
      <c r="K194" s="346">
        <v>-37117</v>
      </c>
      <c r="L194" s="346">
        <v>15107</v>
      </c>
      <c r="M194" s="346">
        <v>-153</v>
      </c>
      <c r="N194" s="346">
        <v>6967</v>
      </c>
      <c r="O194" s="346">
        <v>-15579</v>
      </c>
      <c r="P194" s="346">
        <v>-2324</v>
      </c>
      <c r="Q194" s="346">
        <v>12569</v>
      </c>
      <c r="R194" s="257"/>
    </row>
    <row r="195" s="139" customFormat="1" ht="24.75" customHeight="1" spans="1:18">
      <c r="A195" s="170"/>
      <c r="B195" s="171"/>
      <c r="C195" s="172"/>
      <c r="D195" s="328"/>
      <c r="E195" s="328"/>
      <c r="F195" s="329"/>
      <c r="G195" s="330"/>
      <c r="H195" s="330"/>
      <c r="I195" s="330"/>
      <c r="J195" s="330"/>
      <c r="K195" s="330"/>
      <c r="L195" s="330"/>
      <c r="M195" s="330"/>
      <c r="N195" s="330"/>
      <c r="O195" s="330"/>
      <c r="P195" s="330"/>
      <c r="Q195" s="330"/>
      <c r="R195" s="257"/>
    </row>
    <row r="196" s="139" customFormat="1" ht="24.75" customHeight="1" spans="1:18">
      <c r="A196" s="170"/>
      <c r="B196" s="171"/>
      <c r="C196" s="172">
        <f>C192+C194</f>
        <v>5749206</v>
      </c>
      <c r="D196" s="172">
        <f t="shared" ref="D196:Q196" si="52">D192+D194</f>
        <v>0</v>
      </c>
      <c r="E196" s="172">
        <f t="shared" si="52"/>
        <v>38923</v>
      </c>
      <c r="F196" s="172">
        <f t="shared" si="52"/>
        <v>615530</v>
      </c>
      <c r="G196" s="172">
        <f t="shared" si="52"/>
        <v>1033041</v>
      </c>
      <c r="H196" s="172">
        <f t="shared" si="52"/>
        <v>437464</v>
      </c>
      <c r="I196" s="172">
        <f t="shared" si="52"/>
        <v>384727</v>
      </c>
      <c r="J196" s="172">
        <f t="shared" si="52"/>
        <v>669590</v>
      </c>
      <c r="K196" s="172">
        <f t="shared" si="52"/>
        <v>516698</v>
      </c>
      <c r="L196" s="172">
        <f t="shared" si="52"/>
        <v>521890</v>
      </c>
      <c r="M196" s="172">
        <f t="shared" si="52"/>
        <v>320629</v>
      </c>
      <c r="N196" s="172">
        <f t="shared" si="52"/>
        <v>249297</v>
      </c>
      <c r="O196" s="172">
        <f t="shared" si="52"/>
        <v>393388</v>
      </c>
      <c r="P196" s="172">
        <f t="shared" si="52"/>
        <v>283607</v>
      </c>
      <c r="Q196" s="172">
        <f t="shared" si="52"/>
        <v>284422</v>
      </c>
      <c r="R196" s="257"/>
    </row>
    <row r="197" s="139" customFormat="1" ht="24.75" customHeight="1" spans="1:18">
      <c r="A197" s="170"/>
      <c r="B197" s="171"/>
      <c r="C197" s="172"/>
      <c r="D197" s="328"/>
      <c r="E197" s="328"/>
      <c r="F197" s="329"/>
      <c r="G197" s="330"/>
      <c r="H197" s="330"/>
      <c r="I197" s="330"/>
      <c r="J197" s="330"/>
      <c r="K197" s="330"/>
      <c r="L197" s="330"/>
      <c r="M197" s="330"/>
      <c r="N197" s="330"/>
      <c r="O197" s="330"/>
      <c r="P197" s="330"/>
      <c r="Q197" s="330"/>
      <c r="R197" s="257"/>
    </row>
    <row r="198" s="139" customFormat="1" ht="24.75" customHeight="1" spans="1:18">
      <c r="A198" s="331"/>
      <c r="B198" s="171"/>
      <c r="C198" s="332"/>
      <c r="D198" s="333"/>
      <c r="E198" s="334">
        <v>77923</v>
      </c>
      <c r="F198" s="322"/>
      <c r="G198" s="322"/>
      <c r="H198" s="322"/>
      <c r="I198" s="322"/>
      <c r="J198" s="322"/>
      <c r="K198" s="322"/>
      <c r="L198" s="322"/>
      <c r="M198" s="322"/>
      <c r="N198" s="322"/>
      <c r="O198" s="322"/>
      <c r="P198" s="322"/>
      <c r="Q198" s="322"/>
      <c r="R198" s="257"/>
    </row>
    <row r="199" s="139" customFormat="1" ht="24.75" customHeight="1" spans="1:18">
      <c r="A199" s="170" t="s">
        <v>256</v>
      </c>
      <c r="B199" s="171"/>
      <c r="C199" s="172">
        <f t="shared" si="49"/>
        <v>336075</v>
      </c>
      <c r="D199" s="321">
        <v>304579</v>
      </c>
      <c r="E199" s="345">
        <v>-85862</v>
      </c>
      <c r="F199" s="345">
        <v>84337</v>
      </c>
      <c r="G199" s="346">
        <v>38901</v>
      </c>
      <c r="H199" s="346">
        <v>16173</v>
      </c>
      <c r="I199" s="346">
        <v>-6571</v>
      </c>
      <c r="J199" s="346">
        <v>5048</v>
      </c>
      <c r="K199" s="346">
        <v>-37117</v>
      </c>
      <c r="L199" s="346">
        <v>15107</v>
      </c>
      <c r="M199" s="346">
        <v>-153</v>
      </c>
      <c r="N199" s="346">
        <v>6967</v>
      </c>
      <c r="O199" s="346">
        <v>-15579</v>
      </c>
      <c r="P199" s="346">
        <v>-2324</v>
      </c>
      <c r="Q199" s="346">
        <v>12569</v>
      </c>
      <c r="R199" s="257">
        <f t="shared" si="48"/>
        <v>117358</v>
      </c>
    </row>
    <row r="200" s="139" customFormat="1" ht="24.75" customHeight="1" spans="1:18">
      <c r="A200" s="170"/>
      <c r="B200" s="171"/>
      <c r="C200" s="172">
        <f t="shared" si="49"/>
        <v>0</v>
      </c>
      <c r="D200" s="321"/>
      <c r="E200" s="182"/>
      <c r="F200" s="182"/>
      <c r="G200" s="172"/>
      <c r="H200" s="172"/>
      <c r="I200" s="172"/>
      <c r="J200" s="172"/>
      <c r="K200" s="172"/>
      <c r="L200" s="172"/>
      <c r="M200" s="172"/>
      <c r="N200" s="172"/>
      <c r="O200" s="172"/>
      <c r="P200" s="172"/>
      <c r="Q200" s="172"/>
      <c r="R200" s="257">
        <f t="shared" si="48"/>
        <v>0</v>
      </c>
    </row>
    <row r="201" s="139" customFormat="1" ht="24.75" customHeight="1" spans="1:18">
      <c r="A201" s="170" t="s">
        <v>257</v>
      </c>
      <c r="B201" s="171"/>
      <c r="C201" s="172">
        <f t="shared" si="49"/>
        <v>42627</v>
      </c>
      <c r="D201" s="321">
        <f t="shared" ref="D201:Q201" si="53">SUM(D202:D203)</f>
        <v>0</v>
      </c>
      <c r="E201" s="182">
        <f t="shared" si="53"/>
        <v>0</v>
      </c>
      <c r="F201" s="182">
        <f t="shared" si="53"/>
        <v>10814</v>
      </c>
      <c r="G201" s="172">
        <f t="shared" si="53"/>
        <v>12598</v>
      </c>
      <c r="H201" s="172">
        <f t="shared" si="53"/>
        <v>1326</v>
      </c>
      <c r="I201" s="172">
        <f t="shared" si="53"/>
        <v>1575</v>
      </c>
      <c r="J201" s="172">
        <f t="shared" si="53"/>
        <v>4446</v>
      </c>
      <c r="K201" s="172">
        <f t="shared" si="53"/>
        <v>5827</v>
      </c>
      <c r="L201" s="172">
        <f t="shared" si="53"/>
        <v>1005</v>
      </c>
      <c r="M201" s="172">
        <f t="shared" si="53"/>
        <v>773</v>
      </c>
      <c r="N201" s="172">
        <f t="shared" si="53"/>
        <v>1572</v>
      </c>
      <c r="O201" s="172">
        <f t="shared" si="53"/>
        <v>1716</v>
      </c>
      <c r="P201" s="172">
        <f t="shared" si="53"/>
        <v>522</v>
      </c>
      <c r="Q201" s="172">
        <f t="shared" si="53"/>
        <v>453</v>
      </c>
      <c r="R201" s="257">
        <f t="shared" si="48"/>
        <v>42627</v>
      </c>
    </row>
    <row r="202" s="139" customFormat="1" ht="24.75" customHeight="1" spans="1:18">
      <c r="A202" s="170" t="s">
        <v>217</v>
      </c>
      <c r="B202" s="171" t="s">
        <v>258</v>
      </c>
      <c r="C202" s="172">
        <f t="shared" si="49"/>
        <v>42268</v>
      </c>
      <c r="D202" s="321"/>
      <c r="E202" s="182"/>
      <c r="F202" s="182">
        <v>10798</v>
      </c>
      <c r="G202" s="172">
        <v>12554</v>
      </c>
      <c r="H202" s="172">
        <v>1294</v>
      </c>
      <c r="I202" s="172">
        <v>1553</v>
      </c>
      <c r="J202" s="172">
        <v>4363</v>
      </c>
      <c r="K202" s="172">
        <v>5800</v>
      </c>
      <c r="L202" s="172">
        <v>989</v>
      </c>
      <c r="M202" s="172">
        <v>719</v>
      </c>
      <c r="N202" s="172">
        <v>1565</v>
      </c>
      <c r="O202" s="172">
        <v>1689</v>
      </c>
      <c r="P202" s="172">
        <v>508</v>
      </c>
      <c r="Q202" s="172">
        <v>436</v>
      </c>
      <c r="R202" s="257">
        <f t="shared" si="48"/>
        <v>42268</v>
      </c>
    </row>
    <row r="203" s="154" customFormat="1" ht="24.75" customHeight="1" spans="1:18">
      <c r="A203" s="170" t="s">
        <v>259</v>
      </c>
      <c r="B203" s="171"/>
      <c r="C203" s="172">
        <f t="shared" si="49"/>
        <v>359</v>
      </c>
      <c r="D203" s="347"/>
      <c r="E203" s="348"/>
      <c r="F203" s="348">
        <v>16</v>
      </c>
      <c r="G203" s="240">
        <v>44</v>
      </c>
      <c r="H203" s="240">
        <v>32</v>
      </c>
      <c r="I203" s="240">
        <v>22</v>
      </c>
      <c r="J203" s="240">
        <v>83</v>
      </c>
      <c r="K203" s="240">
        <v>27</v>
      </c>
      <c r="L203" s="240">
        <v>16</v>
      </c>
      <c r="M203" s="240">
        <v>54</v>
      </c>
      <c r="N203" s="240">
        <v>7</v>
      </c>
      <c r="O203" s="240">
        <v>27</v>
      </c>
      <c r="P203" s="240">
        <v>14</v>
      </c>
      <c r="Q203" s="240">
        <v>17</v>
      </c>
      <c r="R203" s="257">
        <f t="shared" si="48"/>
        <v>359</v>
      </c>
    </row>
    <row r="204" s="154" customFormat="1" ht="24.75" customHeight="1" spans="1:18">
      <c r="A204" s="170"/>
      <c r="B204" s="170"/>
      <c r="C204" s="172"/>
      <c r="D204" s="349"/>
      <c r="E204" s="348"/>
      <c r="F204" s="348"/>
      <c r="G204" s="240"/>
      <c r="H204" s="240"/>
      <c r="I204" s="240"/>
      <c r="J204" s="240"/>
      <c r="K204" s="240"/>
      <c r="L204" s="240"/>
      <c r="M204" s="240"/>
      <c r="N204" s="240"/>
      <c r="O204" s="240"/>
      <c r="P204" s="240"/>
      <c r="Q204" s="240"/>
      <c r="R204" s="257"/>
    </row>
    <row r="205" s="139" customFormat="1" ht="24.75" customHeight="1" spans="1:18">
      <c r="A205" s="170" t="s">
        <v>260</v>
      </c>
      <c r="B205" s="171"/>
      <c r="C205" s="332" t="e">
        <f>C191-C189-C201</f>
        <v>#VALUE!</v>
      </c>
      <c r="D205" s="345" t="e">
        <f>D191-D189-D201</f>
        <v>#VALUE!</v>
      </c>
      <c r="E205" s="345" t="e">
        <f>E4-E191</f>
        <v>#VALUE!</v>
      </c>
      <c r="F205" s="345" t="e">
        <f t="shared" ref="F205:Q205" si="54">F191-F189-F201</f>
        <v>#VALUE!</v>
      </c>
      <c r="G205" s="332" t="e">
        <f t="shared" si="54"/>
        <v>#VALUE!</v>
      </c>
      <c r="H205" s="332" t="e">
        <f t="shared" si="54"/>
        <v>#VALUE!</v>
      </c>
      <c r="I205" s="332" t="e">
        <f t="shared" si="54"/>
        <v>#VALUE!</v>
      </c>
      <c r="J205" s="332" t="e">
        <f t="shared" si="54"/>
        <v>#VALUE!</v>
      </c>
      <c r="K205" s="332" t="e">
        <f t="shared" si="54"/>
        <v>#VALUE!</v>
      </c>
      <c r="L205" s="332" t="e">
        <f t="shared" si="54"/>
        <v>#VALUE!</v>
      </c>
      <c r="M205" s="332" t="e">
        <f t="shared" si="54"/>
        <v>#VALUE!</v>
      </c>
      <c r="N205" s="332" t="e">
        <f t="shared" si="54"/>
        <v>#VALUE!</v>
      </c>
      <c r="O205" s="332" t="e">
        <f t="shared" si="54"/>
        <v>#VALUE!</v>
      </c>
      <c r="P205" s="332" t="e">
        <f t="shared" si="54"/>
        <v>#VALUE!</v>
      </c>
      <c r="Q205" s="332" t="e">
        <f t="shared" si="54"/>
        <v>#VALUE!</v>
      </c>
      <c r="R205" s="257" t="e">
        <f t="shared" ref="R205:R218" si="55">SUM(F205:Q205)</f>
        <v>#VALUE!</v>
      </c>
    </row>
    <row r="206" s="139" customFormat="1" ht="24.75" customHeight="1" spans="1:18">
      <c r="A206" s="170"/>
      <c r="B206" s="171"/>
      <c r="C206" s="332"/>
      <c r="D206" s="350"/>
      <c r="E206" s="350"/>
      <c r="F206" s="350"/>
      <c r="G206" s="334"/>
      <c r="H206" s="334"/>
      <c r="I206" s="334"/>
      <c r="J206" s="334"/>
      <c r="K206" s="334"/>
      <c r="L206" s="334"/>
      <c r="M206" s="334"/>
      <c r="N206" s="334"/>
      <c r="O206" s="334"/>
      <c r="P206" s="334"/>
      <c r="Q206" s="334"/>
      <c r="R206" s="257"/>
    </row>
    <row r="207" s="139" customFormat="1" ht="24.75" customHeight="1" spans="1:18">
      <c r="A207" s="170"/>
      <c r="B207" s="171"/>
      <c r="C207" s="172"/>
      <c r="D207" s="321"/>
      <c r="E207" s="345"/>
      <c r="F207" s="345"/>
      <c r="G207" s="346"/>
      <c r="H207" s="346"/>
      <c r="I207" s="346"/>
      <c r="J207" s="346"/>
      <c r="K207" s="346"/>
      <c r="L207" s="346"/>
      <c r="M207" s="346"/>
      <c r="N207" s="346"/>
      <c r="O207" s="346"/>
      <c r="P207" s="346"/>
      <c r="Q207" s="346"/>
      <c r="R207" s="257"/>
    </row>
    <row r="208" s="139" customFormat="1" ht="24.75" customHeight="1" spans="1:18">
      <c r="A208" s="170"/>
      <c r="B208" s="171"/>
      <c r="C208" s="240"/>
      <c r="D208" s="173"/>
      <c r="E208" s="172"/>
      <c r="F208" s="172"/>
      <c r="G208" s="172"/>
      <c r="H208" s="172"/>
      <c r="I208" s="172"/>
      <c r="J208" s="172"/>
      <c r="K208" s="172"/>
      <c r="L208" s="172"/>
      <c r="M208" s="172"/>
      <c r="N208" s="172"/>
      <c r="O208" s="172"/>
      <c r="P208" s="172"/>
      <c r="Q208" s="172"/>
      <c r="R208" s="257"/>
    </row>
    <row r="209" s="139" customFormat="1" ht="24.75" customHeight="1" spans="1:18">
      <c r="A209" s="170" t="s">
        <v>261</v>
      </c>
      <c r="B209" s="171"/>
      <c r="C209" s="240">
        <f t="shared" ref="C209:Q209" si="56">C210+C216</f>
        <v>1192000</v>
      </c>
      <c r="D209" s="173">
        <f t="shared" si="56"/>
        <v>22000</v>
      </c>
      <c r="E209" s="172">
        <f t="shared" si="56"/>
        <v>0</v>
      </c>
      <c r="F209" s="172">
        <f t="shared" si="56"/>
        <v>269860</v>
      </c>
      <c r="G209" s="172">
        <f t="shared" si="56"/>
        <v>126583</v>
      </c>
      <c r="H209" s="172">
        <f t="shared" si="56"/>
        <v>86837</v>
      </c>
      <c r="I209" s="172">
        <f t="shared" si="56"/>
        <v>64230</v>
      </c>
      <c r="J209" s="172">
        <f t="shared" si="56"/>
        <v>27725</v>
      </c>
      <c r="K209" s="172">
        <f t="shared" si="56"/>
        <v>81030</v>
      </c>
      <c r="L209" s="172">
        <f t="shared" si="56"/>
        <v>214100</v>
      </c>
      <c r="M209" s="172">
        <f t="shared" si="56"/>
        <v>59530</v>
      </c>
      <c r="N209" s="172">
        <f t="shared" si="56"/>
        <v>45505</v>
      </c>
      <c r="O209" s="172">
        <f t="shared" si="56"/>
        <v>54680</v>
      </c>
      <c r="P209" s="172">
        <f t="shared" si="56"/>
        <v>95860</v>
      </c>
      <c r="Q209" s="172">
        <f t="shared" si="56"/>
        <v>44060</v>
      </c>
      <c r="R209" s="257">
        <f t="shared" si="55"/>
        <v>1170000</v>
      </c>
    </row>
    <row r="210" s="139" customFormat="1" ht="24.75" customHeight="1" spans="1:18">
      <c r="A210" s="170" t="s">
        <v>262</v>
      </c>
      <c r="B210" s="171"/>
      <c r="C210" s="240">
        <f t="shared" ref="C210:Q210" si="57">C211+C212</f>
        <v>351000</v>
      </c>
      <c r="D210" s="239">
        <f t="shared" si="57"/>
        <v>22000</v>
      </c>
      <c r="E210" s="240">
        <f t="shared" si="57"/>
        <v>0</v>
      </c>
      <c r="F210" s="240">
        <f t="shared" si="57"/>
        <v>147860</v>
      </c>
      <c r="G210" s="240">
        <f t="shared" si="57"/>
        <v>22583</v>
      </c>
      <c r="H210" s="240">
        <f t="shared" si="57"/>
        <v>19837</v>
      </c>
      <c r="I210" s="240">
        <f t="shared" si="57"/>
        <v>14230</v>
      </c>
      <c r="J210" s="240">
        <f t="shared" si="57"/>
        <v>21725</v>
      </c>
      <c r="K210" s="240">
        <f t="shared" si="57"/>
        <v>18030</v>
      </c>
      <c r="L210" s="240">
        <f t="shared" si="57"/>
        <v>20100</v>
      </c>
      <c r="M210" s="240">
        <f t="shared" si="57"/>
        <v>12530</v>
      </c>
      <c r="N210" s="240">
        <f t="shared" si="57"/>
        <v>19505</v>
      </c>
      <c r="O210" s="240">
        <f t="shared" si="57"/>
        <v>12680</v>
      </c>
      <c r="P210" s="240">
        <f t="shared" si="57"/>
        <v>15860</v>
      </c>
      <c r="Q210" s="240">
        <f t="shared" si="57"/>
        <v>4060</v>
      </c>
      <c r="R210" s="257">
        <f t="shared" si="55"/>
        <v>329000</v>
      </c>
    </row>
    <row r="211" s="139" customFormat="1" ht="24.75" customHeight="1" spans="1:18">
      <c r="A211" s="170" t="s">
        <v>263</v>
      </c>
      <c r="B211" s="171"/>
      <c r="C211" s="240">
        <f>SUM(D211:Q211)</f>
        <v>296000</v>
      </c>
      <c r="D211" s="351">
        <v>22000</v>
      </c>
      <c r="E211" s="352"/>
      <c r="F211" s="352">
        <v>139660</v>
      </c>
      <c r="G211" s="352">
        <v>11083</v>
      </c>
      <c r="H211" s="352">
        <v>14737</v>
      </c>
      <c r="I211" s="352">
        <v>10630</v>
      </c>
      <c r="J211" s="352">
        <v>11725</v>
      </c>
      <c r="K211" s="352">
        <v>12830</v>
      </c>
      <c r="L211" s="352">
        <v>17100</v>
      </c>
      <c r="M211" s="352">
        <v>9830</v>
      </c>
      <c r="N211" s="352">
        <v>15505</v>
      </c>
      <c r="O211" s="352">
        <v>10980</v>
      </c>
      <c r="P211" s="352">
        <v>15860</v>
      </c>
      <c r="Q211" s="352">
        <v>4060</v>
      </c>
      <c r="R211" s="257">
        <f t="shared" si="55"/>
        <v>274000</v>
      </c>
    </row>
    <row r="212" s="139" customFormat="1" ht="24.75" customHeight="1" spans="1:18">
      <c r="A212" s="170" t="s">
        <v>264</v>
      </c>
      <c r="B212" s="171"/>
      <c r="C212" s="240">
        <f>SUM(D212:Q212)</f>
        <v>55000</v>
      </c>
      <c r="D212" s="353">
        <f t="shared" ref="D212:Q212" si="58">SUM(D213:D214)</f>
        <v>0</v>
      </c>
      <c r="E212" s="352">
        <v>0</v>
      </c>
      <c r="F212" s="352">
        <f t="shared" si="58"/>
        <v>8200</v>
      </c>
      <c r="G212" s="352">
        <f t="shared" si="58"/>
        <v>11500</v>
      </c>
      <c r="H212" s="352">
        <f t="shared" si="58"/>
        <v>5100</v>
      </c>
      <c r="I212" s="352">
        <f t="shared" si="58"/>
        <v>3600</v>
      </c>
      <c r="J212" s="352">
        <f t="shared" si="58"/>
        <v>10000</v>
      </c>
      <c r="K212" s="352">
        <f t="shared" si="58"/>
        <v>5200</v>
      </c>
      <c r="L212" s="352">
        <f t="shared" si="58"/>
        <v>3000</v>
      </c>
      <c r="M212" s="352">
        <f t="shared" si="58"/>
        <v>2700</v>
      </c>
      <c r="N212" s="352">
        <f t="shared" si="58"/>
        <v>4000</v>
      </c>
      <c r="O212" s="352">
        <f t="shared" si="58"/>
        <v>1700</v>
      </c>
      <c r="P212" s="352">
        <f t="shared" si="58"/>
        <v>0</v>
      </c>
      <c r="Q212" s="352">
        <f t="shared" si="58"/>
        <v>0</v>
      </c>
      <c r="R212" s="257">
        <f t="shared" si="55"/>
        <v>55000</v>
      </c>
    </row>
    <row r="213" s="139" customFormat="1" ht="24.75" customHeight="1" spans="1:18">
      <c r="A213" s="354" t="s">
        <v>265</v>
      </c>
      <c r="B213" s="171"/>
      <c r="C213" s="240">
        <f>SUM(D213:Q213)</f>
        <v>55000</v>
      </c>
      <c r="D213" s="353"/>
      <c r="E213" s="352">
        <v>0</v>
      </c>
      <c r="F213" s="259">
        <v>8200</v>
      </c>
      <c r="G213" s="259">
        <v>11500</v>
      </c>
      <c r="H213" s="259">
        <v>5100</v>
      </c>
      <c r="I213" s="259">
        <v>3600</v>
      </c>
      <c r="J213" s="259">
        <v>10000</v>
      </c>
      <c r="K213" s="259">
        <v>5200</v>
      </c>
      <c r="L213" s="259">
        <v>3000</v>
      </c>
      <c r="M213" s="259">
        <v>2700</v>
      </c>
      <c r="N213" s="259">
        <v>4000</v>
      </c>
      <c r="O213" s="259">
        <v>1700</v>
      </c>
      <c r="P213" s="259">
        <v>0</v>
      </c>
      <c r="Q213" s="259">
        <v>0</v>
      </c>
      <c r="R213" s="257">
        <f t="shared" si="55"/>
        <v>55000</v>
      </c>
    </row>
    <row r="214" s="139" customFormat="1" ht="24.75" customHeight="1" spans="1:18">
      <c r="A214" s="355" t="s">
        <v>266</v>
      </c>
      <c r="B214" s="171"/>
      <c r="C214" s="240">
        <f>SUM(D214:Q214)</f>
        <v>0</v>
      </c>
      <c r="D214" s="353"/>
      <c r="E214" s="352"/>
      <c r="F214" s="352"/>
      <c r="G214" s="352"/>
      <c r="H214" s="352"/>
      <c r="I214" s="352"/>
      <c r="J214" s="352"/>
      <c r="K214" s="352"/>
      <c r="L214" s="352"/>
      <c r="M214" s="352"/>
      <c r="N214" s="352"/>
      <c r="O214" s="352"/>
      <c r="P214" s="352"/>
      <c r="Q214" s="352"/>
      <c r="R214" s="257">
        <f t="shared" si="55"/>
        <v>0</v>
      </c>
    </row>
    <row r="215" s="139" customFormat="1" ht="24.75" customHeight="1" spans="1:18">
      <c r="A215" s="170" t="s">
        <v>267</v>
      </c>
      <c r="B215" s="171"/>
      <c r="C215" s="240"/>
      <c r="D215" s="353"/>
      <c r="E215" s="352"/>
      <c r="F215" s="352"/>
      <c r="G215" s="352"/>
      <c r="H215" s="352"/>
      <c r="I215" s="352"/>
      <c r="J215" s="352"/>
      <c r="K215" s="352"/>
      <c r="L215" s="352"/>
      <c r="M215" s="352"/>
      <c r="N215" s="352"/>
      <c r="O215" s="352"/>
      <c r="P215" s="352"/>
      <c r="Q215" s="352"/>
      <c r="R215" s="257">
        <f t="shared" si="55"/>
        <v>0</v>
      </c>
    </row>
    <row r="216" s="139" customFormat="1" ht="24.75" customHeight="1" spans="1:18">
      <c r="A216" s="170" t="s">
        <v>268</v>
      </c>
      <c r="B216" s="171"/>
      <c r="C216" s="240">
        <f>SUM(D216:Q216)</f>
        <v>841000</v>
      </c>
      <c r="D216" s="173">
        <f t="shared" ref="D216:Q216" si="59">SUM(D217:D218)</f>
        <v>0</v>
      </c>
      <c r="E216" s="172">
        <f t="shared" si="59"/>
        <v>0</v>
      </c>
      <c r="F216" s="172">
        <f t="shared" si="59"/>
        <v>122000</v>
      </c>
      <c r="G216" s="219">
        <f t="shared" si="59"/>
        <v>104000</v>
      </c>
      <c r="H216" s="219">
        <f t="shared" si="59"/>
        <v>67000</v>
      </c>
      <c r="I216" s="219">
        <f t="shared" si="59"/>
        <v>50000</v>
      </c>
      <c r="J216" s="219">
        <f t="shared" si="59"/>
        <v>6000</v>
      </c>
      <c r="K216" s="219">
        <f t="shared" si="59"/>
        <v>63000</v>
      </c>
      <c r="L216" s="219">
        <f t="shared" si="59"/>
        <v>194000</v>
      </c>
      <c r="M216" s="219">
        <f t="shared" si="59"/>
        <v>47000</v>
      </c>
      <c r="N216" s="219">
        <f t="shared" si="59"/>
        <v>26000</v>
      </c>
      <c r="O216" s="219">
        <f t="shared" si="59"/>
        <v>42000</v>
      </c>
      <c r="P216" s="219">
        <f t="shared" si="59"/>
        <v>80000</v>
      </c>
      <c r="Q216" s="219">
        <f t="shared" si="59"/>
        <v>40000</v>
      </c>
      <c r="R216" s="257">
        <f t="shared" si="55"/>
        <v>841000</v>
      </c>
    </row>
    <row r="217" s="139" customFormat="1" ht="24.75" customHeight="1" spans="1:18">
      <c r="A217" s="170" t="s">
        <v>269</v>
      </c>
      <c r="B217" s="171"/>
      <c r="C217" s="240">
        <f>SUM(D217:Q217)</f>
        <v>815000</v>
      </c>
      <c r="D217" s="173"/>
      <c r="E217" s="172"/>
      <c r="F217" s="259">
        <v>96000</v>
      </c>
      <c r="G217" s="259">
        <v>104000</v>
      </c>
      <c r="H217" s="259">
        <v>67000</v>
      </c>
      <c r="I217" s="259">
        <v>50000</v>
      </c>
      <c r="J217" s="259">
        <v>6000</v>
      </c>
      <c r="K217" s="259">
        <v>63000</v>
      </c>
      <c r="L217" s="259">
        <v>194000</v>
      </c>
      <c r="M217" s="259">
        <v>47000</v>
      </c>
      <c r="N217" s="259">
        <v>26000</v>
      </c>
      <c r="O217" s="259">
        <v>42000</v>
      </c>
      <c r="P217" s="259">
        <v>80000</v>
      </c>
      <c r="Q217" s="259">
        <v>40000</v>
      </c>
      <c r="R217" s="257">
        <f t="shared" si="55"/>
        <v>815000</v>
      </c>
    </row>
    <row r="218" s="139" customFormat="1" ht="24.75" customHeight="1" spans="1:18">
      <c r="A218" s="170" t="s">
        <v>270</v>
      </c>
      <c r="B218" s="356"/>
      <c r="C218" s="240">
        <f>SUM(D218:Q218)</f>
        <v>26000</v>
      </c>
      <c r="D218" s="173"/>
      <c r="E218" s="172"/>
      <c r="F218" s="259">
        <v>26000</v>
      </c>
      <c r="G218" s="219"/>
      <c r="H218" s="219"/>
      <c r="I218" s="219"/>
      <c r="J218" s="219"/>
      <c r="K218" s="219"/>
      <c r="L218" s="219"/>
      <c r="M218" s="219"/>
      <c r="N218" s="219"/>
      <c r="O218" s="219"/>
      <c r="P218" s="219"/>
      <c r="Q218" s="219"/>
      <c r="R218" s="257">
        <f t="shared" si="55"/>
        <v>26000</v>
      </c>
    </row>
    <row r="219" ht="23.25" customHeight="1"/>
    <row r="220" ht="23.25" customHeight="1"/>
    <row r="221" ht="23.25" customHeight="1"/>
    <row r="222" ht="23.25" customHeight="1"/>
    <row r="223" ht="23.25" customHeight="1"/>
    <row r="224" ht="23.25" customHeight="1"/>
    <row r="225" ht="23.25" customHeight="1"/>
  </sheetData>
  <mergeCells count="4">
    <mergeCell ref="A1:R1"/>
    <mergeCell ref="B2:C2"/>
    <mergeCell ref="D2:H2"/>
    <mergeCell ref="L2:Q2"/>
  </mergeCells>
  <pageMargins left="0.27" right="0.17" top="0.38" bottom="0.42" header="0.3" footer="0.3"/>
  <pageSetup paperSize="8" orientation="landscape"/>
  <headerFooter/>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615"/>
  <sheetViews>
    <sheetView workbookViewId="0">
      <selection activeCell="E10" sqref="E10"/>
    </sheetView>
  </sheetViews>
  <sheetFormatPr defaultColWidth="6.875" defaultRowHeight="13.5"/>
  <cols>
    <col min="1" max="1" width="10.125" style="33" customWidth="1"/>
    <col min="2" max="2" width="20.875" style="33" customWidth="1"/>
    <col min="3" max="3" width="20.125" style="33" customWidth="1"/>
    <col min="4" max="4" width="20" style="33" customWidth="1"/>
    <col min="5" max="6" width="17.375" style="33" customWidth="1"/>
    <col min="7" max="7" width="25.75" style="33" customWidth="1"/>
    <col min="8" max="8" width="16.375" style="33" customWidth="1"/>
    <col min="9" max="9" width="15" style="33" customWidth="1"/>
    <col min="10" max="23" width="14.875" style="33" customWidth="1"/>
    <col min="24" max="16384" width="6.875" style="33"/>
  </cols>
  <sheetData>
    <row r="1" ht="18.75" customHeight="1" spans="1:23">
      <c r="A1" s="3" t="s">
        <v>273</v>
      </c>
      <c r="B1" s="3"/>
      <c r="C1" s="3"/>
      <c r="D1" s="3"/>
      <c r="E1" s="3"/>
      <c r="F1" s="3"/>
      <c r="G1" s="3"/>
      <c r="H1" s="3"/>
      <c r="I1" s="3"/>
      <c r="J1" s="3"/>
      <c r="K1" s="3"/>
      <c r="L1" s="3"/>
      <c r="M1" s="3"/>
      <c r="N1" s="3"/>
      <c r="O1" s="3"/>
      <c r="P1" s="3"/>
      <c r="Q1" s="3"/>
      <c r="R1" s="3"/>
      <c r="S1" s="3"/>
      <c r="T1" s="3"/>
      <c r="U1" s="3"/>
      <c r="V1" s="3"/>
      <c r="W1" s="3"/>
    </row>
    <row r="2" ht="27.75" customHeight="1" spans="1:23">
      <c r="A2" s="4"/>
      <c r="B2" s="4"/>
      <c r="C2" s="5"/>
      <c r="D2" s="5"/>
      <c r="E2" s="5"/>
      <c r="F2" s="5"/>
      <c r="G2" s="5"/>
      <c r="H2" s="5"/>
      <c r="I2" s="51"/>
      <c r="K2" s="4"/>
      <c r="L2" s="28"/>
      <c r="M2" s="28"/>
      <c r="U2" s="89" t="s">
        <v>2</v>
      </c>
      <c r="V2" s="90"/>
      <c r="W2" s="90"/>
    </row>
    <row r="3" ht="28.5" customHeight="1" spans="1:23">
      <c r="A3" s="8" t="s">
        <v>274</v>
      </c>
      <c r="B3" s="9" t="s">
        <v>275</v>
      </c>
      <c r="C3" s="9" t="s">
        <v>276</v>
      </c>
      <c r="D3" s="9" t="s">
        <v>277</v>
      </c>
      <c r="E3" s="14" t="s">
        <v>278</v>
      </c>
      <c r="F3" s="10" t="s">
        <v>279</v>
      </c>
      <c r="G3" s="11" t="s">
        <v>280</v>
      </c>
      <c r="H3" s="12" t="s">
        <v>281</v>
      </c>
      <c r="I3" s="88" t="s">
        <v>282</v>
      </c>
      <c r="J3" s="88"/>
      <c r="K3" s="88"/>
      <c r="L3" s="88"/>
      <c r="M3" s="88"/>
      <c r="N3" s="88"/>
      <c r="O3" s="88"/>
      <c r="P3" s="88"/>
      <c r="Q3" s="88"/>
      <c r="R3" s="88"/>
      <c r="S3" s="88"/>
      <c r="T3" s="88"/>
      <c r="U3" s="88"/>
      <c r="V3" s="88"/>
      <c r="W3" s="88"/>
    </row>
    <row r="4" ht="28.5" customHeight="1" spans="1:23">
      <c r="A4" s="14"/>
      <c r="B4" s="15"/>
      <c r="C4" s="15"/>
      <c r="D4" s="15"/>
      <c r="E4" s="86"/>
      <c r="F4" s="16"/>
      <c r="G4" s="17"/>
      <c r="H4" s="18"/>
      <c r="I4" s="15" t="s">
        <v>5</v>
      </c>
      <c r="J4" s="14" t="s">
        <v>284</v>
      </c>
      <c r="K4" s="30" t="s">
        <v>8</v>
      </c>
      <c r="L4" s="14" t="s">
        <v>9</v>
      </c>
      <c r="M4" s="14" t="s">
        <v>10</v>
      </c>
      <c r="N4" s="14" t="s">
        <v>11</v>
      </c>
      <c r="O4" s="14" t="s">
        <v>12</v>
      </c>
      <c r="P4" s="14" t="s">
        <v>13</v>
      </c>
      <c r="Q4" s="14" t="s">
        <v>14</v>
      </c>
      <c r="R4" s="14" t="s">
        <v>15</v>
      </c>
      <c r="S4" s="14" t="s">
        <v>16</v>
      </c>
      <c r="T4" s="14" t="s">
        <v>17</v>
      </c>
      <c r="U4" s="14" t="s">
        <v>18</v>
      </c>
      <c r="V4" s="14" t="s">
        <v>285</v>
      </c>
      <c r="W4" s="14" t="s">
        <v>286</v>
      </c>
    </row>
    <row r="5" ht="28.5" customHeight="1" spans="1:23">
      <c r="A5" s="19" t="s">
        <v>5</v>
      </c>
      <c r="B5" s="87"/>
      <c r="C5" s="19"/>
      <c r="D5" s="19"/>
      <c r="E5" s="47"/>
      <c r="F5" s="19"/>
      <c r="G5" s="19"/>
      <c r="H5" s="55">
        <f>H6</f>
        <v>193</v>
      </c>
      <c r="I5" s="55">
        <f t="shared" ref="I5:W5" si="0">I6</f>
        <v>232</v>
      </c>
      <c r="J5" s="55">
        <f t="shared" si="0"/>
        <v>39</v>
      </c>
      <c r="K5" s="55">
        <f t="shared" si="0"/>
        <v>135</v>
      </c>
      <c r="L5" s="55">
        <f t="shared" si="0"/>
        <v>14</v>
      </c>
      <c r="M5" s="55">
        <f t="shared" si="0"/>
        <v>10</v>
      </c>
      <c r="N5" s="55">
        <f t="shared" si="0"/>
        <v>3</v>
      </c>
      <c r="O5" s="55">
        <f t="shared" si="0"/>
        <v>6</v>
      </c>
      <c r="P5" s="55">
        <f t="shared" si="0"/>
        <v>3</v>
      </c>
      <c r="Q5" s="55">
        <f t="shared" si="0"/>
        <v>4</v>
      </c>
      <c r="R5" s="55">
        <f t="shared" si="0"/>
        <v>3</v>
      </c>
      <c r="S5" s="55">
        <f t="shared" si="0"/>
        <v>7</v>
      </c>
      <c r="T5" s="55">
        <f t="shared" si="0"/>
        <v>4</v>
      </c>
      <c r="U5" s="55">
        <f t="shared" si="0"/>
        <v>2</v>
      </c>
      <c r="V5" s="55">
        <f t="shared" si="0"/>
        <v>2</v>
      </c>
      <c r="W5" s="55">
        <f t="shared" si="0"/>
        <v>0</v>
      </c>
    </row>
    <row r="6" ht="28.5" customHeight="1" spans="1:23">
      <c r="A6" s="19" t="s">
        <v>993</v>
      </c>
      <c r="B6" s="87" t="s">
        <v>994</v>
      </c>
      <c r="C6" s="19"/>
      <c r="D6" s="19"/>
      <c r="E6" s="47"/>
      <c r="F6" s="19"/>
      <c r="G6" s="19"/>
      <c r="H6" s="55">
        <f>H7</f>
        <v>193</v>
      </c>
      <c r="I6" s="55">
        <f t="shared" ref="I6:W6" si="1">I7</f>
        <v>232</v>
      </c>
      <c r="J6" s="55">
        <f t="shared" si="1"/>
        <v>39</v>
      </c>
      <c r="K6" s="55">
        <f t="shared" si="1"/>
        <v>135</v>
      </c>
      <c r="L6" s="55">
        <f t="shared" si="1"/>
        <v>14</v>
      </c>
      <c r="M6" s="55">
        <f t="shared" si="1"/>
        <v>10</v>
      </c>
      <c r="N6" s="55">
        <f t="shared" si="1"/>
        <v>3</v>
      </c>
      <c r="O6" s="55">
        <f t="shared" si="1"/>
        <v>6</v>
      </c>
      <c r="P6" s="55">
        <f t="shared" si="1"/>
        <v>3</v>
      </c>
      <c r="Q6" s="55">
        <f t="shared" si="1"/>
        <v>4</v>
      </c>
      <c r="R6" s="55">
        <f t="shared" si="1"/>
        <v>3</v>
      </c>
      <c r="S6" s="55">
        <f t="shared" si="1"/>
        <v>7</v>
      </c>
      <c r="T6" s="55">
        <f t="shared" si="1"/>
        <v>4</v>
      </c>
      <c r="U6" s="55">
        <f t="shared" si="1"/>
        <v>2</v>
      </c>
      <c r="V6" s="55">
        <f t="shared" si="1"/>
        <v>2</v>
      </c>
      <c r="W6" s="55">
        <f t="shared" si="1"/>
        <v>0</v>
      </c>
    </row>
    <row r="7" ht="28.5" customHeight="1" spans="1:23">
      <c r="A7" s="19" t="s">
        <v>393</v>
      </c>
      <c r="B7" s="87" t="s">
        <v>995</v>
      </c>
      <c r="C7" s="19"/>
      <c r="D7" s="19"/>
      <c r="E7" s="47"/>
      <c r="F7" s="19"/>
      <c r="G7" s="19"/>
      <c r="H7" s="55">
        <f>SUM(H8:H10)</f>
        <v>193</v>
      </c>
      <c r="I7" s="55">
        <f t="shared" ref="I7:W7" si="2">SUM(I8:I10)</f>
        <v>232</v>
      </c>
      <c r="J7" s="55">
        <f t="shared" si="2"/>
        <v>39</v>
      </c>
      <c r="K7" s="55">
        <f t="shared" si="2"/>
        <v>135</v>
      </c>
      <c r="L7" s="55">
        <f t="shared" si="2"/>
        <v>14</v>
      </c>
      <c r="M7" s="55">
        <f t="shared" si="2"/>
        <v>10</v>
      </c>
      <c r="N7" s="55">
        <f t="shared" si="2"/>
        <v>3</v>
      </c>
      <c r="O7" s="55">
        <f t="shared" si="2"/>
        <v>6</v>
      </c>
      <c r="P7" s="55">
        <f t="shared" si="2"/>
        <v>3</v>
      </c>
      <c r="Q7" s="55">
        <f t="shared" si="2"/>
        <v>4</v>
      </c>
      <c r="R7" s="55">
        <f t="shared" si="2"/>
        <v>3</v>
      </c>
      <c r="S7" s="55">
        <f t="shared" si="2"/>
        <v>7</v>
      </c>
      <c r="T7" s="55">
        <f t="shared" si="2"/>
        <v>4</v>
      </c>
      <c r="U7" s="55">
        <f t="shared" si="2"/>
        <v>2</v>
      </c>
      <c r="V7" s="55">
        <f t="shared" si="2"/>
        <v>2</v>
      </c>
      <c r="W7" s="55">
        <f t="shared" si="2"/>
        <v>0</v>
      </c>
    </row>
    <row r="8" ht="39.75" customHeight="1" spans="1:23">
      <c r="A8" s="19" t="s">
        <v>996</v>
      </c>
      <c r="B8" s="87" t="s">
        <v>997</v>
      </c>
      <c r="C8" s="19" t="s">
        <v>998</v>
      </c>
      <c r="D8" s="19"/>
      <c r="E8" s="47">
        <v>44218.5135185185</v>
      </c>
      <c r="F8" s="19" t="s">
        <v>858</v>
      </c>
      <c r="G8" s="19" t="s">
        <v>999</v>
      </c>
      <c r="H8" s="55">
        <v>0</v>
      </c>
      <c r="I8" s="55">
        <f>SUM(J8:W8)</f>
        <v>39</v>
      </c>
      <c r="J8" s="55">
        <v>39</v>
      </c>
      <c r="K8" s="55">
        <v>0</v>
      </c>
      <c r="L8" s="55">
        <v>0</v>
      </c>
      <c r="M8" s="55">
        <v>0</v>
      </c>
      <c r="N8" s="55">
        <v>0</v>
      </c>
      <c r="O8" s="55">
        <v>0</v>
      </c>
      <c r="P8" s="55">
        <v>0</v>
      </c>
      <c r="Q8" s="55">
        <v>0</v>
      </c>
      <c r="R8" s="55">
        <v>0</v>
      </c>
      <c r="S8" s="55">
        <v>0</v>
      </c>
      <c r="T8" s="55">
        <v>0</v>
      </c>
      <c r="U8" s="55">
        <v>0</v>
      </c>
      <c r="V8" s="55">
        <v>0</v>
      </c>
      <c r="W8" s="55">
        <v>0</v>
      </c>
    </row>
    <row r="9" ht="39.75" customHeight="1" spans="1:23">
      <c r="A9" s="19" t="s">
        <v>1000</v>
      </c>
      <c r="B9" s="87" t="s">
        <v>1001</v>
      </c>
      <c r="C9" s="19" t="s">
        <v>1002</v>
      </c>
      <c r="D9" s="19" t="s">
        <v>1003</v>
      </c>
      <c r="E9" s="47">
        <v>44557.4396643518</v>
      </c>
      <c r="F9" s="19" t="s">
        <v>1004</v>
      </c>
      <c r="G9" s="19" t="s">
        <v>1005</v>
      </c>
      <c r="H9" s="55">
        <v>165</v>
      </c>
      <c r="I9" s="55">
        <f>SUM(J9:W9)</f>
        <v>165</v>
      </c>
      <c r="J9" s="55">
        <v>0</v>
      </c>
      <c r="K9" s="55">
        <v>122</v>
      </c>
      <c r="L9" s="55">
        <v>12</v>
      </c>
      <c r="M9" s="55">
        <v>9</v>
      </c>
      <c r="N9" s="55">
        <v>2</v>
      </c>
      <c r="O9" s="55">
        <v>5</v>
      </c>
      <c r="P9" s="55">
        <v>2</v>
      </c>
      <c r="Q9" s="55">
        <v>4</v>
      </c>
      <c r="R9" s="55">
        <v>2</v>
      </c>
      <c r="S9" s="55">
        <v>0</v>
      </c>
      <c r="T9" s="55">
        <v>3</v>
      </c>
      <c r="U9" s="55">
        <v>2</v>
      </c>
      <c r="V9" s="55">
        <v>2</v>
      </c>
      <c r="W9" s="55">
        <v>0</v>
      </c>
    </row>
    <row r="10" ht="39.75" customHeight="1" spans="1:23">
      <c r="A10" s="19" t="s">
        <v>1006</v>
      </c>
      <c r="B10" s="87" t="s">
        <v>1007</v>
      </c>
      <c r="C10" s="19" t="s">
        <v>1008</v>
      </c>
      <c r="D10" s="19" t="s">
        <v>1009</v>
      </c>
      <c r="E10" s="47">
        <v>44197.6920833333</v>
      </c>
      <c r="F10" s="19" t="s">
        <v>1004</v>
      </c>
      <c r="G10" s="19" t="s">
        <v>1010</v>
      </c>
      <c r="H10" s="55">
        <v>28</v>
      </c>
      <c r="I10" s="55">
        <f>SUM(J10:W10)</f>
        <v>28</v>
      </c>
      <c r="J10" s="55">
        <v>0</v>
      </c>
      <c r="K10" s="55">
        <v>13</v>
      </c>
      <c r="L10" s="55">
        <v>2</v>
      </c>
      <c r="M10" s="55">
        <v>1</v>
      </c>
      <c r="N10" s="55">
        <v>1</v>
      </c>
      <c r="O10" s="55">
        <v>1</v>
      </c>
      <c r="P10" s="55">
        <v>1</v>
      </c>
      <c r="Q10" s="55">
        <v>0</v>
      </c>
      <c r="R10" s="55">
        <v>1</v>
      </c>
      <c r="S10" s="55">
        <v>7</v>
      </c>
      <c r="T10" s="55">
        <v>1</v>
      </c>
      <c r="U10" s="55">
        <v>0</v>
      </c>
      <c r="V10" s="55">
        <v>0</v>
      </c>
      <c r="W10" s="55">
        <v>0</v>
      </c>
    </row>
    <row r="11" ht="25.5" customHeight="1" spans="12:13">
      <c r="L11" s="28"/>
      <c r="M11" s="28"/>
    </row>
    <row r="12" ht="25.5" customHeight="1" spans="12:13">
      <c r="L12" s="28"/>
      <c r="M12" s="28"/>
    </row>
    <row r="13" ht="25.5" customHeight="1" spans="12:13">
      <c r="L13" s="28"/>
      <c r="M13" s="28"/>
    </row>
    <row r="14" ht="25.5" customHeight="1" spans="12:13">
      <c r="L14" s="28"/>
      <c r="M14" s="28"/>
    </row>
    <row r="15" ht="25.5" customHeight="1" spans="12:13">
      <c r="L15" s="28"/>
      <c r="M15" s="28"/>
    </row>
    <row r="16" ht="25.5" customHeight="1"/>
    <row r="17" ht="25.5" customHeight="1"/>
    <row r="18" ht="25.5" customHeight="1" spans="1:10">
      <c r="A18" s="50"/>
      <c r="B18" s="50"/>
      <c r="C18" s="50"/>
      <c r="D18" s="50"/>
      <c r="E18" s="50"/>
      <c r="F18" s="50"/>
      <c r="G18" s="50"/>
      <c r="H18" s="50"/>
      <c r="I18" s="50"/>
      <c r="J18" s="50"/>
    </row>
    <row r="19" ht="25.5" customHeight="1" spans="1:10">
      <c r="A19" s="50"/>
      <c r="B19" s="50"/>
      <c r="C19" s="50"/>
      <c r="D19" s="50"/>
      <c r="E19" s="50"/>
      <c r="F19" s="50"/>
      <c r="G19" s="50"/>
      <c r="H19" s="50"/>
      <c r="I19" s="50"/>
      <c r="J19" s="50"/>
    </row>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row r="613" ht="25.5" customHeight="1"/>
    <row r="614" ht="25.5" customHeight="1"/>
    <row r="615" ht="25.5" customHeight="1"/>
  </sheetData>
  <mergeCells count="10">
    <mergeCell ref="U2:W2"/>
    <mergeCell ref="I3:W3"/>
    <mergeCell ref="A3:A4"/>
    <mergeCell ref="B3:B4"/>
    <mergeCell ref="C3:C4"/>
    <mergeCell ref="D3:D4"/>
    <mergeCell ref="E3:E4"/>
    <mergeCell ref="F3:F4"/>
    <mergeCell ref="G3:G4"/>
    <mergeCell ref="H3:H4"/>
  </mergeCells>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616"/>
  <sheetViews>
    <sheetView workbookViewId="0">
      <selection activeCell="G14" sqref="G14"/>
    </sheetView>
  </sheetViews>
  <sheetFormatPr defaultColWidth="6.875" defaultRowHeight="13.5"/>
  <cols>
    <col min="1" max="1" width="10.125" customWidth="1"/>
    <col min="2" max="2" width="20.875" customWidth="1"/>
    <col min="3" max="3" width="17.25" customWidth="1"/>
    <col min="4" max="6" width="17.375" customWidth="1"/>
    <col min="7" max="7" width="25.75" customWidth="1"/>
    <col min="8" max="14" width="17.625" style="60" customWidth="1"/>
    <col min="15" max="24" width="14.875" style="60" customWidth="1"/>
    <col min="25" max="25" width="14.875" customWidth="1"/>
  </cols>
  <sheetData>
    <row r="1" ht="38.25" customHeight="1" spans="1:25">
      <c r="A1" s="3" t="s">
        <v>273</v>
      </c>
      <c r="B1" s="3"/>
      <c r="C1" s="3"/>
      <c r="D1" s="3"/>
      <c r="E1" s="3"/>
      <c r="F1" s="3"/>
      <c r="G1" s="3"/>
      <c r="H1" s="61"/>
      <c r="I1" s="61"/>
      <c r="J1" s="61"/>
      <c r="K1" s="61"/>
      <c r="L1" s="61"/>
      <c r="M1" s="61"/>
      <c r="N1" s="61"/>
      <c r="O1" s="61"/>
      <c r="P1" s="61"/>
      <c r="Q1" s="61"/>
      <c r="R1" s="61"/>
      <c r="S1" s="61"/>
      <c r="T1" s="61"/>
      <c r="U1" s="61"/>
      <c r="V1" s="61"/>
      <c r="W1" s="61"/>
      <c r="X1" s="61"/>
      <c r="Y1" s="3"/>
    </row>
    <row r="2" ht="27.75" customHeight="1" spans="1:25">
      <c r="A2" s="62"/>
      <c r="B2" s="62"/>
      <c r="C2" s="5"/>
      <c r="D2" s="5"/>
      <c r="E2" s="5"/>
      <c r="F2" s="5"/>
      <c r="G2" s="5"/>
      <c r="H2" s="63"/>
      <c r="I2" s="71"/>
      <c r="K2" s="72"/>
      <c r="L2" s="73"/>
      <c r="M2" s="72"/>
      <c r="N2" s="72"/>
      <c r="Y2" s="85" t="s">
        <v>2</v>
      </c>
    </row>
    <row r="3" s="59" customFormat="1" ht="21" customHeight="1" spans="1:25">
      <c r="A3" s="8" t="s">
        <v>274</v>
      </c>
      <c r="B3" s="9" t="s">
        <v>275</v>
      </c>
      <c r="C3" s="9" t="s">
        <v>276</v>
      </c>
      <c r="D3" s="9" t="s">
        <v>277</v>
      </c>
      <c r="E3" s="14" t="s">
        <v>278</v>
      </c>
      <c r="F3" s="10" t="s">
        <v>279</v>
      </c>
      <c r="G3" s="11" t="s">
        <v>280</v>
      </c>
      <c r="H3" s="64" t="s">
        <v>281</v>
      </c>
      <c r="I3" s="74" t="s">
        <v>282</v>
      </c>
      <c r="J3" s="75"/>
      <c r="K3" s="75"/>
      <c r="L3" s="75"/>
      <c r="M3" s="76"/>
      <c r="N3" s="76"/>
      <c r="O3" s="75"/>
      <c r="P3" s="75"/>
      <c r="Q3" s="75"/>
      <c r="R3" s="75"/>
      <c r="S3" s="75"/>
      <c r="T3" s="75"/>
      <c r="U3" s="75"/>
      <c r="V3" s="75"/>
      <c r="W3" s="83"/>
      <c r="X3" s="83"/>
      <c r="Y3" s="12" t="s">
        <v>283</v>
      </c>
    </row>
    <row r="4" s="59" customFormat="1" ht="24" customHeight="1" spans="1:25">
      <c r="A4" s="14"/>
      <c r="B4" s="15"/>
      <c r="C4" s="15"/>
      <c r="D4" s="15"/>
      <c r="E4" s="65"/>
      <c r="F4" s="10"/>
      <c r="G4" s="17"/>
      <c r="H4" s="66"/>
      <c r="I4" s="77" t="s">
        <v>5</v>
      </c>
      <c r="J4" s="78" t="s">
        <v>284</v>
      </c>
      <c r="K4" s="78" t="s">
        <v>1011</v>
      </c>
      <c r="L4" s="79" t="s">
        <v>8</v>
      </c>
      <c r="M4" s="78" t="s">
        <v>9</v>
      </c>
      <c r="N4" s="78" t="s">
        <v>10</v>
      </c>
      <c r="O4" s="78" t="s">
        <v>11</v>
      </c>
      <c r="P4" s="78" t="s">
        <v>12</v>
      </c>
      <c r="Q4" s="78" t="s">
        <v>13</v>
      </c>
      <c r="R4" s="78" t="s">
        <v>14</v>
      </c>
      <c r="S4" s="78" t="s">
        <v>15</v>
      </c>
      <c r="T4" s="78" t="s">
        <v>16</v>
      </c>
      <c r="U4" s="78" t="s">
        <v>17</v>
      </c>
      <c r="V4" s="78" t="s">
        <v>18</v>
      </c>
      <c r="W4" s="84" t="s">
        <v>285</v>
      </c>
      <c r="X4" s="78" t="s">
        <v>286</v>
      </c>
      <c r="Y4" s="18"/>
    </row>
    <row r="5" s="33" customFormat="1" ht="25.5" customHeight="1" spans="1:25">
      <c r="A5" s="19" t="s">
        <v>5</v>
      </c>
      <c r="B5" s="45"/>
      <c r="C5" s="46"/>
      <c r="D5" s="19"/>
      <c r="E5" s="47"/>
      <c r="F5" s="19"/>
      <c r="G5" s="48"/>
      <c r="H5" s="67">
        <v>351000</v>
      </c>
      <c r="I5" s="80">
        <v>351000</v>
      </c>
      <c r="J5" s="81">
        <v>22000</v>
      </c>
      <c r="K5" s="80">
        <v>329000</v>
      </c>
      <c r="L5" s="82">
        <v>147860</v>
      </c>
      <c r="M5" s="82">
        <v>22583</v>
      </c>
      <c r="N5" s="82">
        <v>19837</v>
      </c>
      <c r="O5" s="82">
        <v>14230</v>
      </c>
      <c r="P5" s="82">
        <v>21725</v>
      </c>
      <c r="Q5" s="82">
        <v>18030</v>
      </c>
      <c r="R5" s="82">
        <v>20100</v>
      </c>
      <c r="S5" s="82">
        <v>12530</v>
      </c>
      <c r="T5" s="82">
        <v>19505</v>
      </c>
      <c r="U5" s="82">
        <v>12680</v>
      </c>
      <c r="V5" s="82">
        <v>15860</v>
      </c>
      <c r="W5" s="80">
        <v>4060</v>
      </c>
      <c r="X5" s="80">
        <v>0</v>
      </c>
      <c r="Y5" s="55">
        <v>0</v>
      </c>
    </row>
    <row r="6" ht="25.5" customHeight="1" spans="1:27">
      <c r="A6" s="19" t="s">
        <v>839</v>
      </c>
      <c r="B6" s="45" t="s">
        <v>840</v>
      </c>
      <c r="C6" s="46"/>
      <c r="D6" s="19"/>
      <c r="E6" s="47"/>
      <c r="F6" s="19"/>
      <c r="G6" s="48"/>
      <c r="H6" s="67">
        <v>351000</v>
      </c>
      <c r="I6" s="80">
        <v>351000</v>
      </c>
      <c r="J6" s="81">
        <v>22000</v>
      </c>
      <c r="K6" s="80">
        <v>329000</v>
      </c>
      <c r="L6" s="82">
        <v>147860</v>
      </c>
      <c r="M6" s="82">
        <v>22583</v>
      </c>
      <c r="N6" s="82">
        <v>19837</v>
      </c>
      <c r="O6" s="82">
        <v>14230</v>
      </c>
      <c r="P6" s="82">
        <v>21725</v>
      </c>
      <c r="Q6" s="82">
        <v>18030</v>
      </c>
      <c r="R6" s="82">
        <v>20100</v>
      </c>
      <c r="S6" s="82">
        <v>12530</v>
      </c>
      <c r="T6" s="82">
        <v>19505</v>
      </c>
      <c r="U6" s="82">
        <v>12680</v>
      </c>
      <c r="V6" s="82">
        <v>15860</v>
      </c>
      <c r="W6" s="80">
        <v>4060</v>
      </c>
      <c r="X6" s="80">
        <v>0</v>
      </c>
      <c r="Y6" s="55">
        <v>0</v>
      </c>
      <c r="AA6" s="33"/>
    </row>
    <row r="7" ht="25.5" customHeight="1" spans="1:27">
      <c r="A7" s="19" t="s">
        <v>803</v>
      </c>
      <c r="B7" s="45" t="s">
        <v>1012</v>
      </c>
      <c r="C7" s="46"/>
      <c r="D7" s="19"/>
      <c r="E7" s="47"/>
      <c r="F7" s="19"/>
      <c r="G7" s="48"/>
      <c r="H7" s="67">
        <v>351000</v>
      </c>
      <c r="I7" s="80">
        <v>351000</v>
      </c>
      <c r="J7" s="81">
        <v>22000</v>
      </c>
      <c r="K7" s="80">
        <v>329000</v>
      </c>
      <c r="L7" s="82">
        <v>147860</v>
      </c>
      <c r="M7" s="82">
        <v>22583</v>
      </c>
      <c r="N7" s="82">
        <v>19837</v>
      </c>
      <c r="O7" s="82">
        <v>14230</v>
      </c>
      <c r="P7" s="82">
        <v>21725</v>
      </c>
      <c r="Q7" s="82">
        <v>18030</v>
      </c>
      <c r="R7" s="82">
        <v>20100</v>
      </c>
      <c r="S7" s="82">
        <v>12530</v>
      </c>
      <c r="T7" s="82">
        <v>19505</v>
      </c>
      <c r="U7" s="82">
        <v>12680</v>
      </c>
      <c r="V7" s="82">
        <v>15860</v>
      </c>
      <c r="W7" s="80">
        <v>4060</v>
      </c>
      <c r="X7" s="80">
        <v>0</v>
      </c>
      <c r="Y7" s="55">
        <v>0</v>
      </c>
      <c r="AA7" s="33"/>
    </row>
    <row r="8" ht="25.5" customHeight="1" spans="1:27">
      <c r="A8" s="19" t="s">
        <v>1013</v>
      </c>
      <c r="B8" s="45" t="s">
        <v>1014</v>
      </c>
      <c r="C8" s="46" t="s">
        <v>1015</v>
      </c>
      <c r="D8" s="19" t="s">
        <v>1016</v>
      </c>
      <c r="E8" s="47">
        <v>44340.765787037</v>
      </c>
      <c r="F8" s="19" t="s">
        <v>1017</v>
      </c>
      <c r="G8" s="68" t="s">
        <v>1018</v>
      </c>
      <c r="H8" s="67">
        <v>60000</v>
      </c>
      <c r="I8" s="80">
        <v>60000</v>
      </c>
      <c r="J8" s="81">
        <v>0</v>
      </c>
      <c r="K8" s="80">
        <v>60000</v>
      </c>
      <c r="L8" s="82">
        <v>5000</v>
      </c>
      <c r="M8" s="82">
        <v>6000</v>
      </c>
      <c r="N8" s="82">
        <v>6000</v>
      </c>
      <c r="O8" s="82">
        <v>5000</v>
      </c>
      <c r="P8" s="82">
        <v>6000</v>
      </c>
      <c r="Q8" s="82">
        <v>6000</v>
      </c>
      <c r="R8" s="82">
        <v>6000</v>
      </c>
      <c r="S8" s="82">
        <v>3000</v>
      </c>
      <c r="T8" s="82">
        <v>5000</v>
      </c>
      <c r="U8" s="82">
        <v>6000</v>
      </c>
      <c r="V8" s="82">
        <v>5000</v>
      </c>
      <c r="W8" s="80">
        <v>1000</v>
      </c>
      <c r="X8" s="80">
        <v>0</v>
      </c>
      <c r="Y8" s="55">
        <v>0</v>
      </c>
      <c r="AA8" s="33"/>
    </row>
    <row r="9" ht="25.5" customHeight="1" spans="1:27">
      <c r="A9" s="19" t="s">
        <v>1013</v>
      </c>
      <c r="B9" s="45" t="s">
        <v>1014</v>
      </c>
      <c r="C9" s="46" t="s">
        <v>1019</v>
      </c>
      <c r="D9" s="19" t="s">
        <v>1020</v>
      </c>
      <c r="E9" s="47">
        <v>44305.5524074074</v>
      </c>
      <c r="F9" s="19" t="s">
        <v>1021</v>
      </c>
      <c r="G9" s="48" t="s">
        <v>1022</v>
      </c>
      <c r="H9" s="67">
        <v>10000</v>
      </c>
      <c r="I9" s="80">
        <v>10000</v>
      </c>
      <c r="J9" s="81">
        <v>0</v>
      </c>
      <c r="K9" s="80">
        <v>10000</v>
      </c>
      <c r="L9" s="82">
        <v>1200</v>
      </c>
      <c r="M9" s="82">
        <v>2400</v>
      </c>
      <c r="N9" s="82">
        <v>1900</v>
      </c>
      <c r="O9" s="82">
        <v>1200</v>
      </c>
      <c r="P9" s="82">
        <v>1700</v>
      </c>
      <c r="Q9" s="82">
        <v>1400</v>
      </c>
      <c r="R9" s="82">
        <v>200</v>
      </c>
      <c r="S9" s="82">
        <v>0</v>
      </c>
      <c r="T9" s="82">
        <v>0</v>
      </c>
      <c r="U9" s="82">
        <v>0</v>
      </c>
      <c r="V9" s="82">
        <v>0</v>
      </c>
      <c r="W9" s="80">
        <v>0</v>
      </c>
      <c r="X9" s="80">
        <v>0</v>
      </c>
      <c r="Y9" s="55">
        <v>0</v>
      </c>
      <c r="AA9" s="33"/>
    </row>
    <row r="10" ht="25.5" customHeight="1" spans="1:27">
      <c r="A10" s="19" t="s">
        <v>1013</v>
      </c>
      <c r="B10" s="45" t="s">
        <v>1014</v>
      </c>
      <c r="C10" s="46" t="s">
        <v>1019</v>
      </c>
      <c r="D10" s="19" t="s">
        <v>1020</v>
      </c>
      <c r="E10" s="47">
        <v>44305.5524074074</v>
      </c>
      <c r="F10" s="19" t="s">
        <v>1017</v>
      </c>
      <c r="G10" s="48" t="s">
        <v>1023</v>
      </c>
      <c r="H10" s="67">
        <v>100000</v>
      </c>
      <c r="I10" s="80">
        <v>100000</v>
      </c>
      <c r="J10" s="81">
        <v>18000</v>
      </c>
      <c r="K10" s="80">
        <v>82000</v>
      </c>
      <c r="L10" s="82">
        <v>55000</v>
      </c>
      <c r="M10" s="82">
        <v>2000</v>
      </c>
      <c r="N10" s="82">
        <v>4000</v>
      </c>
      <c r="O10" s="82">
        <v>2000</v>
      </c>
      <c r="P10" s="82">
        <v>1000</v>
      </c>
      <c r="Q10" s="82">
        <v>1000</v>
      </c>
      <c r="R10" s="82">
        <v>5000</v>
      </c>
      <c r="S10" s="82">
        <v>1000</v>
      </c>
      <c r="T10" s="82">
        <v>2000</v>
      </c>
      <c r="U10" s="82">
        <v>2000</v>
      </c>
      <c r="V10" s="82">
        <v>5000</v>
      </c>
      <c r="W10" s="80">
        <v>2000</v>
      </c>
      <c r="X10" s="80">
        <v>0</v>
      </c>
      <c r="Y10" s="55">
        <v>0</v>
      </c>
      <c r="Z10" s="33"/>
      <c r="AA10" s="33"/>
    </row>
    <row r="11" ht="25.5" customHeight="1" spans="1:26">
      <c r="A11" s="19" t="s">
        <v>1013</v>
      </c>
      <c r="B11" s="45" t="s">
        <v>1014</v>
      </c>
      <c r="C11" s="46" t="s">
        <v>1024</v>
      </c>
      <c r="D11" s="19" t="s">
        <v>1025</v>
      </c>
      <c r="E11" s="47">
        <v>44406.8074421296</v>
      </c>
      <c r="F11" s="19" t="s">
        <v>1021</v>
      </c>
      <c r="G11" s="48" t="s">
        <v>1026</v>
      </c>
      <c r="H11" s="67">
        <v>28000</v>
      </c>
      <c r="I11" s="80">
        <v>28000</v>
      </c>
      <c r="J11" s="81">
        <v>0</v>
      </c>
      <c r="K11" s="80">
        <v>28000</v>
      </c>
      <c r="L11" s="82">
        <v>4900</v>
      </c>
      <c r="M11" s="82">
        <v>8400</v>
      </c>
      <c r="N11" s="82">
        <v>2300</v>
      </c>
      <c r="O11" s="82">
        <v>2400</v>
      </c>
      <c r="P11" s="82">
        <v>3600</v>
      </c>
      <c r="Q11" s="82">
        <v>2600</v>
      </c>
      <c r="R11" s="82">
        <v>1300</v>
      </c>
      <c r="S11" s="82">
        <v>0</v>
      </c>
      <c r="T11" s="82">
        <v>2500</v>
      </c>
      <c r="U11" s="82">
        <v>0</v>
      </c>
      <c r="V11" s="82">
        <v>0</v>
      </c>
      <c r="W11" s="80">
        <v>0</v>
      </c>
      <c r="X11" s="80">
        <v>0</v>
      </c>
      <c r="Y11" s="55">
        <v>0</v>
      </c>
      <c r="Z11" s="33"/>
    </row>
    <row r="12" ht="25.5" customHeight="1" spans="1:25">
      <c r="A12" s="19" t="s">
        <v>1013</v>
      </c>
      <c r="B12" s="45" t="s">
        <v>1014</v>
      </c>
      <c r="C12" s="46" t="s">
        <v>1024</v>
      </c>
      <c r="D12" s="19" t="s">
        <v>1025</v>
      </c>
      <c r="E12" s="47">
        <v>44406.8074421296</v>
      </c>
      <c r="F12" s="19" t="s">
        <v>1017</v>
      </c>
      <c r="G12" s="48" t="s">
        <v>1027</v>
      </c>
      <c r="H12" s="67">
        <v>120000</v>
      </c>
      <c r="I12" s="80">
        <v>120000</v>
      </c>
      <c r="J12" s="81">
        <v>4000</v>
      </c>
      <c r="K12" s="80">
        <v>116000</v>
      </c>
      <c r="L12" s="82">
        <v>77060</v>
      </c>
      <c r="M12" s="82">
        <v>183</v>
      </c>
      <c r="N12" s="82">
        <v>3137</v>
      </c>
      <c r="O12" s="82">
        <v>2030</v>
      </c>
      <c r="P12" s="82">
        <v>3125</v>
      </c>
      <c r="Q12" s="82">
        <v>5030</v>
      </c>
      <c r="R12" s="82">
        <v>4000</v>
      </c>
      <c r="S12" s="82">
        <v>5030</v>
      </c>
      <c r="T12" s="82">
        <v>8105</v>
      </c>
      <c r="U12" s="82">
        <v>2180</v>
      </c>
      <c r="V12" s="82">
        <v>5060</v>
      </c>
      <c r="W12" s="80">
        <v>1060</v>
      </c>
      <c r="X12" s="80">
        <v>0</v>
      </c>
      <c r="Y12" s="55">
        <v>0</v>
      </c>
    </row>
    <row r="13" ht="44.25" customHeight="1" spans="1:25">
      <c r="A13" s="19" t="s">
        <v>1013</v>
      </c>
      <c r="B13" s="45" t="s">
        <v>1014</v>
      </c>
      <c r="C13" s="46" t="s">
        <v>1028</v>
      </c>
      <c r="D13" s="19" t="s">
        <v>1029</v>
      </c>
      <c r="E13" s="47">
        <v>44494.6543981481</v>
      </c>
      <c r="F13" s="19" t="s">
        <v>1021</v>
      </c>
      <c r="G13" s="48" t="s">
        <v>1030</v>
      </c>
      <c r="H13" s="67">
        <v>16000</v>
      </c>
      <c r="I13" s="80">
        <v>16000</v>
      </c>
      <c r="J13" s="81">
        <v>0</v>
      </c>
      <c r="K13" s="80">
        <v>16000</v>
      </c>
      <c r="L13" s="82">
        <v>2600</v>
      </c>
      <c r="M13" s="82">
        <v>2900</v>
      </c>
      <c r="N13" s="82">
        <v>1600</v>
      </c>
      <c r="O13" s="82">
        <v>1600</v>
      </c>
      <c r="P13" s="82">
        <v>1600</v>
      </c>
      <c r="Q13" s="82">
        <v>800</v>
      </c>
      <c r="R13" s="82">
        <v>2100</v>
      </c>
      <c r="S13" s="82">
        <v>800</v>
      </c>
      <c r="T13" s="82">
        <v>400</v>
      </c>
      <c r="U13" s="82">
        <v>800</v>
      </c>
      <c r="V13" s="82">
        <v>800</v>
      </c>
      <c r="W13" s="80">
        <v>0</v>
      </c>
      <c r="X13" s="80">
        <v>0</v>
      </c>
      <c r="Y13" s="55">
        <v>0</v>
      </c>
    </row>
    <row r="14" ht="25.5" customHeight="1" spans="1:25">
      <c r="A14" s="19" t="s">
        <v>1013</v>
      </c>
      <c r="B14" s="45" t="s">
        <v>1014</v>
      </c>
      <c r="C14" s="46" t="s">
        <v>1031</v>
      </c>
      <c r="D14" s="19" t="s">
        <v>1032</v>
      </c>
      <c r="E14" s="47">
        <v>44526.766099537</v>
      </c>
      <c r="F14" s="69" t="s">
        <v>1021</v>
      </c>
      <c r="G14" s="48" t="s">
        <v>1033</v>
      </c>
      <c r="H14" s="67">
        <v>1000</v>
      </c>
      <c r="I14" s="80">
        <v>1000</v>
      </c>
      <c r="J14" s="81">
        <v>0</v>
      </c>
      <c r="K14" s="80">
        <v>1000</v>
      </c>
      <c r="L14" s="82">
        <v>0</v>
      </c>
      <c r="M14" s="82">
        <v>0</v>
      </c>
      <c r="N14" s="82">
        <v>0</v>
      </c>
      <c r="O14" s="82">
        <v>0</v>
      </c>
      <c r="P14" s="82">
        <v>0</v>
      </c>
      <c r="Q14" s="82">
        <v>0</v>
      </c>
      <c r="R14" s="82">
        <v>0</v>
      </c>
      <c r="S14" s="82">
        <v>0</v>
      </c>
      <c r="T14" s="82">
        <v>0</v>
      </c>
      <c r="U14" s="82">
        <v>1000</v>
      </c>
      <c r="V14" s="82">
        <v>0</v>
      </c>
      <c r="W14" s="80">
        <v>0</v>
      </c>
      <c r="X14" s="80">
        <v>0</v>
      </c>
      <c r="Y14" s="55">
        <v>0</v>
      </c>
    </row>
    <row r="15" ht="25.5" customHeight="1" spans="1:25">
      <c r="A15" s="19" t="s">
        <v>1013</v>
      </c>
      <c r="B15" s="45" t="s">
        <v>1014</v>
      </c>
      <c r="C15" s="46" t="s">
        <v>1034</v>
      </c>
      <c r="D15" s="19" t="s">
        <v>1035</v>
      </c>
      <c r="E15" s="47">
        <v>44277.8189699074</v>
      </c>
      <c r="F15" s="19" t="s">
        <v>1021</v>
      </c>
      <c r="G15" s="48" t="s">
        <v>1036</v>
      </c>
      <c r="H15" s="67">
        <v>16000</v>
      </c>
      <c r="I15" s="80">
        <v>16000</v>
      </c>
      <c r="J15" s="81">
        <v>0</v>
      </c>
      <c r="K15" s="80">
        <v>16000</v>
      </c>
      <c r="L15" s="82">
        <v>2100</v>
      </c>
      <c r="M15" s="82">
        <v>700</v>
      </c>
      <c r="N15" s="82">
        <v>900</v>
      </c>
      <c r="O15" s="82">
        <v>0</v>
      </c>
      <c r="P15" s="82">
        <v>4700</v>
      </c>
      <c r="Q15" s="82">
        <v>1200</v>
      </c>
      <c r="R15" s="82">
        <v>1500</v>
      </c>
      <c r="S15" s="82">
        <v>2700</v>
      </c>
      <c r="T15" s="82">
        <v>1500</v>
      </c>
      <c r="U15" s="82">
        <v>700</v>
      </c>
      <c r="V15" s="82">
        <v>0</v>
      </c>
      <c r="W15" s="80">
        <v>0</v>
      </c>
      <c r="X15" s="80">
        <v>0</v>
      </c>
      <c r="Y15" s="55">
        <v>0</v>
      </c>
    </row>
    <row r="16" ht="25.5" customHeight="1" spans="13:14">
      <c r="M16" s="72"/>
      <c r="N16" s="72"/>
    </row>
    <row r="17" ht="25.5" customHeight="1"/>
    <row r="18" ht="25.5" customHeight="1"/>
    <row r="19" ht="25.5" customHeight="1" spans="1:10">
      <c r="A19" s="50"/>
      <c r="B19" s="50"/>
      <c r="C19" s="50"/>
      <c r="D19" s="50"/>
      <c r="E19" s="50"/>
      <c r="F19" s="50"/>
      <c r="G19" s="50"/>
      <c r="H19" s="70"/>
      <c r="I19" s="70"/>
      <c r="J19" s="70"/>
    </row>
    <row r="20" ht="25.5" customHeight="1" spans="1:10">
      <c r="A20" s="50"/>
      <c r="B20" s="50"/>
      <c r="C20" s="50"/>
      <c r="D20" s="50"/>
      <c r="E20" s="50"/>
      <c r="F20" s="50"/>
      <c r="G20" s="50"/>
      <c r="H20" s="70"/>
      <c r="I20" s="70"/>
      <c r="J20" s="70"/>
    </row>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row r="613" ht="25.5" customHeight="1"/>
    <row r="614" ht="25.5" customHeight="1"/>
    <row r="615" ht="25.5" customHeight="1"/>
    <row r="616" ht="25.5" customHeight="1"/>
  </sheetData>
  <mergeCells count="9">
    <mergeCell ref="A3:A4"/>
    <mergeCell ref="B3:B4"/>
    <mergeCell ref="C3:C4"/>
    <mergeCell ref="D3:D4"/>
    <mergeCell ref="E3:E4"/>
    <mergeCell ref="F3:F4"/>
    <mergeCell ref="G3:G4"/>
    <mergeCell ref="H3:H4"/>
    <mergeCell ref="Y3:Y4"/>
  </mergeCells>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15"/>
  <sheetViews>
    <sheetView workbookViewId="0">
      <selection activeCell="B15" sqref="B15"/>
    </sheetView>
  </sheetViews>
  <sheetFormatPr defaultColWidth="6.875" defaultRowHeight="13.5"/>
  <cols>
    <col min="1" max="1" width="10.125" style="33" customWidth="1"/>
    <col min="2" max="2" width="20.875" style="33" customWidth="1"/>
    <col min="3" max="3" width="17.25" style="33" customWidth="1"/>
    <col min="4" max="4" width="21.125" style="33" customWidth="1"/>
    <col min="5" max="6" width="17.375" style="33" customWidth="1"/>
    <col min="7" max="7" width="28.625" style="33" customWidth="1"/>
    <col min="8" max="12" width="17.25" style="33" customWidth="1"/>
    <col min="13" max="24" width="14.875" style="33" customWidth="1"/>
    <col min="25" max="16384" width="6.875" style="33"/>
  </cols>
  <sheetData>
    <row r="1" ht="27" customHeight="1" spans="1:24">
      <c r="A1" s="34" t="s">
        <v>273</v>
      </c>
      <c r="B1" s="34"/>
      <c r="C1" s="34"/>
      <c r="D1" s="34"/>
      <c r="E1" s="34"/>
      <c r="F1" s="34"/>
      <c r="G1" s="34"/>
      <c r="H1" s="34"/>
      <c r="I1" s="34"/>
      <c r="J1" s="34"/>
      <c r="K1" s="34"/>
      <c r="L1" s="34"/>
      <c r="M1" s="34"/>
      <c r="N1" s="34"/>
      <c r="O1" s="34"/>
      <c r="P1" s="34"/>
      <c r="Q1" s="34"/>
      <c r="R1" s="34"/>
      <c r="S1" s="34"/>
      <c r="T1" s="34"/>
      <c r="U1" s="34"/>
      <c r="V1" s="34"/>
      <c r="W1" s="34"/>
      <c r="X1" s="34"/>
    </row>
    <row r="2" ht="27.75" customHeight="1" spans="1:24">
      <c r="A2" s="4"/>
      <c r="B2" s="4"/>
      <c r="C2" s="5"/>
      <c r="D2" s="5"/>
      <c r="E2" s="5"/>
      <c r="F2" s="5"/>
      <c r="G2" s="5"/>
      <c r="H2" s="5"/>
      <c r="I2" s="51"/>
      <c r="K2" s="4"/>
      <c r="L2" s="28"/>
      <c r="M2" s="28"/>
      <c r="X2" s="31" t="s">
        <v>2</v>
      </c>
    </row>
    <row r="3" ht="21" customHeight="1" spans="1:24">
      <c r="A3" s="35" t="s">
        <v>274</v>
      </c>
      <c r="B3" s="36" t="s">
        <v>275</v>
      </c>
      <c r="C3" s="36" t="s">
        <v>276</v>
      </c>
      <c r="D3" s="36" t="s">
        <v>277</v>
      </c>
      <c r="E3" s="37" t="s">
        <v>278</v>
      </c>
      <c r="F3" s="38" t="s">
        <v>279</v>
      </c>
      <c r="G3" s="39" t="s">
        <v>280</v>
      </c>
      <c r="H3" s="40" t="s">
        <v>281</v>
      </c>
      <c r="I3" s="52" t="s">
        <v>282</v>
      </c>
      <c r="J3" s="53"/>
      <c r="K3" s="53"/>
      <c r="L3" s="53"/>
      <c r="M3" s="53"/>
      <c r="N3" s="53"/>
      <c r="O3" s="53"/>
      <c r="P3" s="53"/>
      <c r="Q3" s="53"/>
      <c r="R3" s="53"/>
      <c r="S3" s="53"/>
      <c r="T3" s="53"/>
      <c r="U3" s="53"/>
      <c r="V3" s="58"/>
      <c r="W3" s="58"/>
      <c r="X3" s="40" t="s">
        <v>283</v>
      </c>
    </row>
    <row r="4" ht="24" customHeight="1" spans="1:24">
      <c r="A4" s="37"/>
      <c r="B4" s="41"/>
      <c r="C4" s="41"/>
      <c r="D4" s="41"/>
      <c r="E4" s="42"/>
      <c r="F4" s="38"/>
      <c r="G4" s="43"/>
      <c r="H4" s="44"/>
      <c r="I4" s="41" t="s">
        <v>5</v>
      </c>
      <c r="J4" s="37" t="s">
        <v>284</v>
      </c>
      <c r="K4" s="54" t="s">
        <v>8</v>
      </c>
      <c r="L4" s="37" t="s">
        <v>9</v>
      </c>
      <c r="M4" s="37" t="s">
        <v>10</v>
      </c>
      <c r="N4" s="37" t="s">
        <v>11</v>
      </c>
      <c r="O4" s="37" t="s">
        <v>12</v>
      </c>
      <c r="P4" s="37" t="s">
        <v>13</v>
      </c>
      <c r="Q4" s="37" t="s">
        <v>14</v>
      </c>
      <c r="R4" s="37" t="s">
        <v>15</v>
      </c>
      <c r="S4" s="37" t="s">
        <v>16</v>
      </c>
      <c r="T4" s="37" t="s">
        <v>17</v>
      </c>
      <c r="U4" s="37" t="s">
        <v>18</v>
      </c>
      <c r="V4" s="35" t="s">
        <v>285</v>
      </c>
      <c r="W4" s="37" t="s">
        <v>286</v>
      </c>
      <c r="X4" s="44"/>
    </row>
    <row r="5" ht="25.5" customHeight="1" spans="1:24">
      <c r="A5" s="19" t="s">
        <v>5</v>
      </c>
      <c r="B5" s="45"/>
      <c r="C5" s="46"/>
      <c r="D5" s="19"/>
      <c r="E5" s="47"/>
      <c r="F5" s="19"/>
      <c r="G5" s="48"/>
      <c r="H5" s="49">
        <v>841000</v>
      </c>
      <c r="I5" s="55">
        <v>841000</v>
      </c>
      <c r="J5" s="56">
        <v>0</v>
      </c>
      <c r="K5" s="57">
        <v>122000</v>
      </c>
      <c r="L5" s="57">
        <v>104000</v>
      </c>
      <c r="M5" s="57">
        <v>67000</v>
      </c>
      <c r="N5" s="57">
        <v>50000</v>
      </c>
      <c r="O5" s="57">
        <v>6000</v>
      </c>
      <c r="P5" s="57">
        <v>63000</v>
      </c>
      <c r="Q5" s="57">
        <v>194000</v>
      </c>
      <c r="R5" s="57">
        <v>47000</v>
      </c>
      <c r="S5" s="57">
        <v>26000</v>
      </c>
      <c r="T5" s="57">
        <v>42000</v>
      </c>
      <c r="U5" s="57">
        <v>80000</v>
      </c>
      <c r="V5" s="55">
        <v>40000</v>
      </c>
      <c r="W5" s="55">
        <v>0</v>
      </c>
      <c r="X5" s="55">
        <v>0</v>
      </c>
    </row>
    <row r="6" ht="25.5" customHeight="1" spans="1:24">
      <c r="A6" s="19" t="s">
        <v>839</v>
      </c>
      <c r="B6" s="45" t="s">
        <v>840</v>
      </c>
      <c r="C6" s="46"/>
      <c r="D6" s="19"/>
      <c r="E6" s="47"/>
      <c r="F6" s="19"/>
      <c r="G6" s="48"/>
      <c r="H6" s="49">
        <v>841000</v>
      </c>
      <c r="I6" s="55">
        <v>841000</v>
      </c>
      <c r="J6" s="56">
        <v>0</v>
      </c>
      <c r="K6" s="57">
        <v>122000</v>
      </c>
      <c r="L6" s="57">
        <v>104000</v>
      </c>
      <c r="M6" s="57">
        <v>67000</v>
      </c>
      <c r="N6" s="57">
        <v>50000</v>
      </c>
      <c r="O6" s="57">
        <v>6000</v>
      </c>
      <c r="P6" s="57">
        <v>63000</v>
      </c>
      <c r="Q6" s="57">
        <v>194000</v>
      </c>
      <c r="R6" s="57">
        <v>47000</v>
      </c>
      <c r="S6" s="57">
        <v>26000</v>
      </c>
      <c r="T6" s="57">
        <v>42000</v>
      </c>
      <c r="U6" s="57">
        <v>80000</v>
      </c>
      <c r="V6" s="55">
        <v>40000</v>
      </c>
      <c r="W6" s="55">
        <v>0</v>
      </c>
      <c r="X6" s="55">
        <v>0</v>
      </c>
    </row>
    <row r="7" ht="25.5" customHeight="1" spans="1:24">
      <c r="A7" s="19" t="s">
        <v>803</v>
      </c>
      <c r="B7" s="45" t="s">
        <v>1012</v>
      </c>
      <c r="C7" s="46"/>
      <c r="D7" s="19"/>
      <c r="E7" s="47"/>
      <c r="F7" s="19"/>
      <c r="G7" s="48"/>
      <c r="H7" s="49">
        <v>841000</v>
      </c>
      <c r="I7" s="55">
        <v>841000</v>
      </c>
      <c r="J7" s="56">
        <v>0</v>
      </c>
      <c r="K7" s="57">
        <v>122000</v>
      </c>
      <c r="L7" s="57">
        <v>104000</v>
      </c>
      <c r="M7" s="57">
        <v>67000</v>
      </c>
      <c r="N7" s="57">
        <v>50000</v>
      </c>
      <c r="O7" s="57">
        <v>6000</v>
      </c>
      <c r="P7" s="57">
        <v>63000</v>
      </c>
      <c r="Q7" s="57">
        <v>194000</v>
      </c>
      <c r="R7" s="57">
        <v>47000</v>
      </c>
      <c r="S7" s="57">
        <v>26000</v>
      </c>
      <c r="T7" s="57">
        <v>42000</v>
      </c>
      <c r="U7" s="57">
        <v>80000</v>
      </c>
      <c r="V7" s="55">
        <v>40000</v>
      </c>
      <c r="W7" s="55">
        <v>0</v>
      </c>
      <c r="X7" s="55">
        <v>0</v>
      </c>
    </row>
    <row r="8" ht="25.5" customHeight="1" spans="1:24">
      <c r="A8" s="19" t="s">
        <v>1037</v>
      </c>
      <c r="B8" s="45" t="s">
        <v>1038</v>
      </c>
      <c r="C8" s="46" t="s">
        <v>1039</v>
      </c>
      <c r="D8" s="19" t="s">
        <v>1040</v>
      </c>
      <c r="E8" s="47">
        <v>44341.7512384259</v>
      </c>
      <c r="F8" s="19" t="s">
        <v>1041</v>
      </c>
      <c r="G8" s="48" t="s">
        <v>1042</v>
      </c>
      <c r="H8" s="49">
        <v>113000</v>
      </c>
      <c r="I8" s="55">
        <v>113000</v>
      </c>
      <c r="J8" s="56">
        <v>0</v>
      </c>
      <c r="K8" s="57">
        <v>24000</v>
      </c>
      <c r="L8" s="57">
        <v>46000</v>
      </c>
      <c r="M8" s="57">
        <v>22000</v>
      </c>
      <c r="N8" s="57">
        <v>0</v>
      </c>
      <c r="O8" s="57">
        <v>0</v>
      </c>
      <c r="P8" s="57">
        <v>0</v>
      </c>
      <c r="Q8" s="57">
        <v>14000</v>
      </c>
      <c r="R8" s="57">
        <v>1000</v>
      </c>
      <c r="S8" s="57">
        <v>0</v>
      </c>
      <c r="T8" s="57">
        <v>3000</v>
      </c>
      <c r="U8" s="57">
        <v>3000</v>
      </c>
      <c r="V8" s="55">
        <v>0</v>
      </c>
      <c r="W8" s="55">
        <v>0</v>
      </c>
      <c r="X8" s="55">
        <v>0</v>
      </c>
    </row>
    <row r="9" ht="25.5" customHeight="1" spans="1:24">
      <c r="A9" s="19" t="s">
        <v>1037</v>
      </c>
      <c r="B9" s="45" t="s">
        <v>1038</v>
      </c>
      <c r="C9" s="46" t="s">
        <v>1043</v>
      </c>
      <c r="D9" s="19" t="s">
        <v>1044</v>
      </c>
      <c r="E9" s="47">
        <v>44372.8712384259</v>
      </c>
      <c r="F9" s="19" t="s">
        <v>1041</v>
      </c>
      <c r="G9" s="48" t="s">
        <v>1045</v>
      </c>
      <c r="H9" s="49">
        <v>197000</v>
      </c>
      <c r="I9" s="55">
        <v>197000</v>
      </c>
      <c r="J9" s="56">
        <v>0</v>
      </c>
      <c r="K9" s="57">
        <v>29000</v>
      </c>
      <c r="L9" s="57">
        <v>37000</v>
      </c>
      <c r="M9" s="57">
        <v>5000</v>
      </c>
      <c r="N9" s="57">
        <v>7000</v>
      </c>
      <c r="O9" s="57">
        <v>1000</v>
      </c>
      <c r="P9" s="57">
        <v>9000</v>
      </c>
      <c r="Q9" s="57">
        <v>77000</v>
      </c>
      <c r="R9" s="57">
        <v>1000</v>
      </c>
      <c r="S9" s="57">
        <v>4000</v>
      </c>
      <c r="T9" s="57">
        <v>4000</v>
      </c>
      <c r="U9" s="57">
        <v>5000</v>
      </c>
      <c r="V9" s="55">
        <v>18000</v>
      </c>
      <c r="W9" s="55">
        <v>0</v>
      </c>
      <c r="X9" s="55">
        <v>0</v>
      </c>
    </row>
    <row r="10" ht="25.5" customHeight="1" spans="1:24">
      <c r="A10" s="19" t="s">
        <v>1046</v>
      </c>
      <c r="B10" s="45" t="s">
        <v>1047</v>
      </c>
      <c r="C10" s="46" t="s">
        <v>1024</v>
      </c>
      <c r="D10" s="19" t="s">
        <v>1025</v>
      </c>
      <c r="E10" s="47">
        <v>44406.8886689815</v>
      </c>
      <c r="F10" s="19" t="s">
        <v>1041</v>
      </c>
      <c r="G10" s="48" t="s">
        <v>1048</v>
      </c>
      <c r="H10" s="49">
        <v>27000</v>
      </c>
      <c r="I10" s="55">
        <v>27000</v>
      </c>
      <c r="J10" s="56">
        <v>0</v>
      </c>
      <c r="K10" s="57">
        <v>0</v>
      </c>
      <c r="L10" s="57">
        <v>0</v>
      </c>
      <c r="M10" s="57">
        <v>4000</v>
      </c>
      <c r="N10" s="57">
        <v>1000</v>
      </c>
      <c r="O10" s="57">
        <v>0</v>
      </c>
      <c r="P10" s="57">
        <v>0</v>
      </c>
      <c r="Q10" s="57">
        <v>13000</v>
      </c>
      <c r="R10" s="57">
        <v>4000</v>
      </c>
      <c r="S10" s="57">
        <v>0</v>
      </c>
      <c r="T10" s="57">
        <v>0</v>
      </c>
      <c r="U10" s="57">
        <v>5000</v>
      </c>
      <c r="V10" s="55">
        <v>0</v>
      </c>
      <c r="W10" s="55">
        <v>0</v>
      </c>
      <c r="X10" s="55">
        <v>0</v>
      </c>
    </row>
    <row r="11" ht="25.5" customHeight="1" spans="1:24">
      <c r="A11" s="19" t="s">
        <v>1037</v>
      </c>
      <c r="B11" s="45" t="s">
        <v>1038</v>
      </c>
      <c r="C11" s="46" t="s">
        <v>1024</v>
      </c>
      <c r="D11" s="19" t="s">
        <v>1025</v>
      </c>
      <c r="E11" s="47">
        <v>44406.8886689815</v>
      </c>
      <c r="F11" s="19" t="s">
        <v>1041</v>
      </c>
      <c r="G11" s="48" t="s">
        <v>1049</v>
      </c>
      <c r="H11" s="49">
        <v>232000</v>
      </c>
      <c r="I11" s="55">
        <v>232000</v>
      </c>
      <c r="J11" s="56">
        <v>0</v>
      </c>
      <c r="K11" s="57">
        <v>20000</v>
      </c>
      <c r="L11" s="57">
        <v>21000</v>
      </c>
      <c r="M11" s="57">
        <v>21000</v>
      </c>
      <c r="N11" s="57">
        <v>16000</v>
      </c>
      <c r="O11" s="57">
        <v>0</v>
      </c>
      <c r="P11" s="57">
        <v>2000</v>
      </c>
      <c r="Q11" s="57">
        <v>54000</v>
      </c>
      <c r="R11" s="57">
        <v>23000</v>
      </c>
      <c r="S11" s="57">
        <v>0</v>
      </c>
      <c r="T11" s="57">
        <v>19000</v>
      </c>
      <c r="U11" s="57">
        <v>41000</v>
      </c>
      <c r="V11" s="55">
        <v>15000</v>
      </c>
      <c r="W11" s="55">
        <v>0</v>
      </c>
      <c r="X11" s="55">
        <v>0</v>
      </c>
    </row>
    <row r="12" ht="25.5" customHeight="1" spans="1:24">
      <c r="A12" s="19" t="s">
        <v>1037</v>
      </c>
      <c r="B12" s="45" t="s">
        <v>1038</v>
      </c>
      <c r="C12" s="46" t="s">
        <v>1024</v>
      </c>
      <c r="D12" s="19" t="s">
        <v>1025</v>
      </c>
      <c r="E12" s="47">
        <v>44406.8074421296</v>
      </c>
      <c r="F12" s="19" t="s">
        <v>1050</v>
      </c>
      <c r="G12" s="48" t="s">
        <v>1051</v>
      </c>
      <c r="H12" s="49">
        <v>20000</v>
      </c>
      <c r="I12" s="55">
        <v>20000</v>
      </c>
      <c r="J12" s="56">
        <v>0</v>
      </c>
      <c r="K12" s="57">
        <v>20000</v>
      </c>
      <c r="L12" s="57">
        <v>0</v>
      </c>
      <c r="M12" s="57">
        <v>0</v>
      </c>
      <c r="N12" s="57">
        <v>0</v>
      </c>
      <c r="O12" s="57">
        <v>0</v>
      </c>
      <c r="P12" s="57">
        <v>0</v>
      </c>
      <c r="Q12" s="57">
        <v>0</v>
      </c>
      <c r="R12" s="57">
        <v>0</v>
      </c>
      <c r="S12" s="57">
        <v>0</v>
      </c>
      <c r="T12" s="57">
        <v>0</v>
      </c>
      <c r="U12" s="57">
        <v>0</v>
      </c>
      <c r="V12" s="55">
        <v>0</v>
      </c>
      <c r="W12" s="55">
        <v>0</v>
      </c>
      <c r="X12" s="55">
        <v>0</v>
      </c>
    </row>
    <row r="13" ht="25.5" customHeight="1" spans="1:24">
      <c r="A13" s="19" t="s">
        <v>1046</v>
      </c>
      <c r="B13" s="45" t="s">
        <v>1047</v>
      </c>
      <c r="C13" s="46" t="s">
        <v>1052</v>
      </c>
      <c r="D13" s="19" t="s">
        <v>1053</v>
      </c>
      <c r="E13" s="47">
        <v>44428.7542824074</v>
      </c>
      <c r="F13" s="19" t="s">
        <v>1041</v>
      </c>
      <c r="G13" s="48" t="s">
        <v>1054</v>
      </c>
      <c r="H13" s="49">
        <v>62000</v>
      </c>
      <c r="I13" s="55">
        <v>62000</v>
      </c>
      <c r="J13" s="56">
        <v>0</v>
      </c>
      <c r="K13" s="57">
        <v>0</v>
      </c>
      <c r="L13" s="57">
        <v>0</v>
      </c>
      <c r="M13" s="57">
        <v>0</v>
      </c>
      <c r="N13" s="57">
        <v>0</v>
      </c>
      <c r="O13" s="57">
        <v>0</v>
      </c>
      <c r="P13" s="57">
        <v>40000</v>
      </c>
      <c r="Q13" s="57">
        <v>0</v>
      </c>
      <c r="R13" s="57">
        <v>2000</v>
      </c>
      <c r="S13" s="57">
        <v>0</v>
      </c>
      <c r="T13" s="57">
        <v>0</v>
      </c>
      <c r="U13" s="57">
        <v>20000</v>
      </c>
      <c r="V13" s="55">
        <v>0</v>
      </c>
      <c r="W13" s="55">
        <v>0</v>
      </c>
      <c r="X13" s="55">
        <v>0</v>
      </c>
    </row>
    <row r="14" ht="25.5" customHeight="1" spans="1:24">
      <c r="A14" s="19" t="s">
        <v>1037</v>
      </c>
      <c r="B14" s="45" t="s">
        <v>1038</v>
      </c>
      <c r="C14" s="46" t="s">
        <v>1052</v>
      </c>
      <c r="D14" s="19" t="s">
        <v>1053</v>
      </c>
      <c r="E14" s="47">
        <v>44428.7542824074</v>
      </c>
      <c r="F14" s="19" t="s">
        <v>1041</v>
      </c>
      <c r="G14" s="48" t="s">
        <v>1054</v>
      </c>
      <c r="H14" s="49">
        <v>184000</v>
      </c>
      <c r="I14" s="55">
        <v>184000</v>
      </c>
      <c r="J14" s="56">
        <v>0</v>
      </c>
      <c r="K14" s="57">
        <v>23000</v>
      </c>
      <c r="L14" s="57">
        <v>0</v>
      </c>
      <c r="M14" s="57">
        <v>15000</v>
      </c>
      <c r="N14" s="57">
        <v>26000</v>
      </c>
      <c r="O14" s="57">
        <v>5000</v>
      </c>
      <c r="P14" s="57">
        <v>12000</v>
      </c>
      <c r="Q14" s="57">
        <v>36000</v>
      </c>
      <c r="R14" s="57">
        <v>16000</v>
      </c>
      <c r="S14" s="57">
        <v>22000</v>
      </c>
      <c r="T14" s="57">
        <v>16000</v>
      </c>
      <c r="U14" s="57">
        <v>6000</v>
      </c>
      <c r="V14" s="55">
        <v>7000</v>
      </c>
      <c r="W14" s="55">
        <v>0</v>
      </c>
      <c r="X14" s="55">
        <v>0</v>
      </c>
    </row>
    <row r="15" ht="25.5" customHeight="1" spans="1:24">
      <c r="A15" s="19" t="s">
        <v>1037</v>
      </c>
      <c r="B15" s="45" t="s">
        <v>1038</v>
      </c>
      <c r="C15" s="46" t="s">
        <v>1031</v>
      </c>
      <c r="D15" s="19" t="s">
        <v>1032</v>
      </c>
      <c r="E15" s="47">
        <v>44526.766099537</v>
      </c>
      <c r="F15" s="19" t="s">
        <v>1050</v>
      </c>
      <c r="G15" s="48" t="s">
        <v>1055</v>
      </c>
      <c r="H15" s="49">
        <v>6000</v>
      </c>
      <c r="I15" s="55">
        <v>6000</v>
      </c>
      <c r="J15" s="56">
        <v>0</v>
      </c>
      <c r="K15" s="57">
        <v>6000</v>
      </c>
      <c r="L15" s="57">
        <v>0</v>
      </c>
      <c r="M15" s="57">
        <v>0</v>
      </c>
      <c r="N15" s="57">
        <v>0</v>
      </c>
      <c r="O15" s="57">
        <v>0</v>
      </c>
      <c r="P15" s="57">
        <v>0</v>
      </c>
      <c r="Q15" s="57">
        <v>0</v>
      </c>
      <c r="R15" s="57">
        <v>0</v>
      </c>
      <c r="S15" s="57">
        <v>0</v>
      </c>
      <c r="T15" s="57">
        <v>0</v>
      </c>
      <c r="U15" s="57">
        <v>0</v>
      </c>
      <c r="V15" s="55">
        <v>0</v>
      </c>
      <c r="W15" s="55">
        <v>0</v>
      </c>
      <c r="X15" s="55">
        <v>0</v>
      </c>
    </row>
    <row r="16" ht="25.5" customHeight="1" spans="12:13">
      <c r="L16" s="28"/>
      <c r="M16" s="28"/>
    </row>
    <row r="17" ht="25.5" customHeight="1"/>
    <row r="18" ht="25.5" customHeight="1" spans="1:10">
      <c r="A18" s="50"/>
      <c r="B18" s="50"/>
      <c r="C18" s="50"/>
      <c r="D18" s="50"/>
      <c r="E18" s="50"/>
      <c r="F18" s="50"/>
      <c r="G18" s="50"/>
      <c r="H18" s="50"/>
      <c r="I18" s="50"/>
      <c r="J18" s="50"/>
    </row>
    <row r="19" ht="25.5" customHeight="1" spans="1:10">
      <c r="A19" s="50"/>
      <c r="B19" s="50"/>
      <c r="C19" s="50"/>
      <c r="D19" s="50"/>
      <c r="E19" s="50"/>
      <c r="F19" s="50"/>
      <c r="G19" s="50"/>
      <c r="H19" s="50"/>
      <c r="I19" s="50"/>
      <c r="J19" s="50"/>
    </row>
    <row r="20" ht="25.5" customHeight="1"/>
    <row r="21" ht="25.5" customHeight="1"/>
    <row r="22" ht="25.5" customHeight="1"/>
    <row r="23" ht="25.5" customHeight="1"/>
    <row r="24" ht="25.5" customHeight="1"/>
    <row r="25" ht="25.5" customHeight="1"/>
    <row r="26" ht="25.5" customHeight="1"/>
    <row r="27" ht="25.5" customHeight="1"/>
    <row r="28" ht="25.5" customHeight="1"/>
    <row r="29" ht="25.5" customHeight="1"/>
    <row r="30" ht="25.5" customHeight="1"/>
    <row r="31" ht="25.5" customHeight="1"/>
    <row r="32" ht="25.5" customHeight="1"/>
    <row r="33" ht="25.5" customHeight="1"/>
    <row r="34" ht="25.5" customHeight="1"/>
    <row r="35" ht="25.5" customHeight="1"/>
    <row r="36" ht="25.5" customHeight="1"/>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row r="613" ht="25.5" customHeight="1"/>
    <row r="614" ht="25.5" customHeight="1"/>
    <row r="615" ht="25.5" customHeight="1"/>
  </sheetData>
  <autoFilter ref="A3:Z15">
    <extLst/>
  </autoFilter>
  <mergeCells count="10">
    <mergeCell ref="A1:X1"/>
    <mergeCell ref="A3:A4"/>
    <mergeCell ref="B3:B4"/>
    <mergeCell ref="C3:C4"/>
    <mergeCell ref="D3:D4"/>
    <mergeCell ref="E3:E4"/>
    <mergeCell ref="F3:F4"/>
    <mergeCell ref="G3:G4"/>
    <mergeCell ref="H3:H4"/>
    <mergeCell ref="X3:X4"/>
  </mergeCells>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W417"/>
  <sheetViews>
    <sheetView tabSelected="1" topLeftCell="Q1" workbookViewId="0">
      <selection activeCell="F10" sqref="F10"/>
    </sheetView>
  </sheetViews>
  <sheetFormatPr defaultColWidth="6.875" defaultRowHeight="13.5"/>
  <cols>
    <col min="1" max="1" width="10.125" style="2" customWidth="1"/>
    <col min="2" max="2" width="20.875" style="2" customWidth="1"/>
    <col min="3" max="3" width="19" style="2" customWidth="1"/>
    <col min="4" max="4" width="22" style="2" customWidth="1"/>
    <col min="5" max="5" width="21.25" style="2" customWidth="1"/>
    <col min="6" max="6" width="29.625" style="2" customWidth="1"/>
    <col min="7" max="7" width="13.75" style="2" customWidth="1"/>
    <col min="8" max="8" width="14.375" style="2" customWidth="1"/>
    <col min="9" max="14" width="12.625" style="2" customWidth="1"/>
    <col min="15" max="15" width="12.625" style="1" customWidth="1"/>
    <col min="16" max="23" width="12.625" style="2" customWidth="1"/>
    <col min="24" max="16384" width="6.875" style="2"/>
  </cols>
  <sheetData>
    <row r="1" ht="18.75" customHeight="1" spans="1:23">
      <c r="A1" s="3" t="s">
        <v>273</v>
      </c>
      <c r="B1" s="3"/>
      <c r="C1" s="3"/>
      <c r="D1" s="3"/>
      <c r="E1" s="3"/>
      <c r="F1" s="3"/>
      <c r="G1" s="3"/>
      <c r="H1" s="3"/>
      <c r="I1" s="3"/>
      <c r="J1" s="3"/>
      <c r="K1" s="3"/>
      <c r="L1" s="3"/>
      <c r="M1" s="3"/>
      <c r="N1" s="3"/>
      <c r="O1" s="27"/>
      <c r="P1" s="3"/>
      <c r="Q1" s="3"/>
      <c r="R1" s="3"/>
      <c r="S1" s="3"/>
      <c r="T1" s="3"/>
      <c r="U1" s="3"/>
      <c r="V1" s="3"/>
      <c r="W1" s="3"/>
    </row>
    <row r="2" ht="27.75" customHeight="1" spans="1:23">
      <c r="A2" s="4"/>
      <c r="B2" s="4"/>
      <c r="C2" s="5"/>
      <c r="D2" s="5"/>
      <c r="E2" s="5"/>
      <c r="F2" s="5"/>
      <c r="G2" s="6"/>
      <c r="H2" s="7"/>
      <c r="J2" s="4"/>
      <c r="K2" s="28"/>
      <c r="L2" s="28"/>
      <c r="W2" s="31" t="s">
        <v>2</v>
      </c>
    </row>
    <row r="3" ht="26.25" customHeight="1" spans="1:23">
      <c r="A3" s="8" t="s">
        <v>274</v>
      </c>
      <c r="B3" s="9" t="s">
        <v>275</v>
      </c>
      <c r="C3" s="9" t="s">
        <v>276</v>
      </c>
      <c r="D3" s="9" t="s">
        <v>277</v>
      </c>
      <c r="E3" s="10" t="s">
        <v>279</v>
      </c>
      <c r="F3" s="11" t="s">
        <v>280</v>
      </c>
      <c r="G3" s="12" t="s">
        <v>281</v>
      </c>
      <c r="H3" s="13" t="s">
        <v>282</v>
      </c>
      <c r="I3" s="29"/>
      <c r="J3" s="29"/>
      <c r="K3" s="29"/>
      <c r="L3" s="29"/>
      <c r="M3" s="29"/>
      <c r="N3" s="29"/>
      <c r="O3" s="29"/>
      <c r="P3" s="29"/>
      <c r="Q3" s="29"/>
      <c r="R3" s="29"/>
      <c r="S3" s="29"/>
      <c r="T3" s="29"/>
      <c r="U3" s="32"/>
      <c r="V3" s="32"/>
      <c r="W3" s="12" t="s">
        <v>283</v>
      </c>
    </row>
    <row r="4" ht="24" customHeight="1" spans="1:23">
      <c r="A4" s="14"/>
      <c r="B4" s="15"/>
      <c r="C4" s="15"/>
      <c r="D4" s="15"/>
      <c r="E4" s="16"/>
      <c r="F4" s="17"/>
      <c r="G4" s="18"/>
      <c r="H4" s="15" t="s">
        <v>5</v>
      </c>
      <c r="I4" s="14" t="s">
        <v>284</v>
      </c>
      <c r="J4" s="30" t="s">
        <v>8</v>
      </c>
      <c r="K4" s="14" t="s">
        <v>9</v>
      </c>
      <c r="L4" s="14" t="s">
        <v>10</v>
      </c>
      <c r="M4" s="14" t="s">
        <v>11</v>
      </c>
      <c r="N4" s="14" t="s">
        <v>12</v>
      </c>
      <c r="O4" s="14" t="s">
        <v>13</v>
      </c>
      <c r="P4" s="14" t="s">
        <v>14</v>
      </c>
      <c r="Q4" s="14" t="s">
        <v>15</v>
      </c>
      <c r="R4" s="14" t="s">
        <v>16</v>
      </c>
      <c r="S4" s="14" t="s">
        <v>17</v>
      </c>
      <c r="T4" s="14" t="s">
        <v>18</v>
      </c>
      <c r="U4" s="14" t="s">
        <v>285</v>
      </c>
      <c r="V4" s="14" t="s">
        <v>286</v>
      </c>
      <c r="W4" s="18"/>
    </row>
    <row r="5" ht="25.5" customHeight="1" spans="1:23">
      <c r="A5" s="19" t="s">
        <v>839</v>
      </c>
      <c r="B5" s="20" t="s">
        <v>840</v>
      </c>
      <c r="C5" s="21"/>
      <c r="D5" s="21"/>
      <c r="E5" s="21"/>
      <c r="F5" s="21"/>
      <c r="G5" s="22">
        <f>G6+G8</f>
        <v>3814588.78</v>
      </c>
      <c r="H5" s="22">
        <f t="shared" ref="H5:V5" si="0">H6+H8</f>
        <v>3771366.75</v>
      </c>
      <c r="I5" s="22">
        <f t="shared" si="0"/>
        <v>132205.97</v>
      </c>
      <c r="J5" s="22">
        <f t="shared" si="0"/>
        <v>367440.38</v>
      </c>
      <c r="K5" s="22">
        <f t="shared" si="0"/>
        <v>654000.59</v>
      </c>
      <c r="L5" s="22">
        <f t="shared" si="0"/>
        <v>284926.19</v>
      </c>
      <c r="M5" s="22">
        <f t="shared" si="0"/>
        <v>242323.3</v>
      </c>
      <c r="N5" s="22">
        <f t="shared" si="0"/>
        <v>451909.98</v>
      </c>
      <c r="O5" s="26">
        <f t="shared" si="0"/>
        <v>354190.39</v>
      </c>
      <c r="P5" s="22">
        <f t="shared" si="0"/>
        <v>316107.09</v>
      </c>
      <c r="Q5" s="22">
        <f t="shared" si="0"/>
        <v>197504.07</v>
      </c>
      <c r="R5" s="22">
        <f t="shared" si="0"/>
        <v>143330.73</v>
      </c>
      <c r="S5" s="22">
        <f t="shared" si="0"/>
        <v>271229.34</v>
      </c>
      <c r="T5" s="22">
        <f t="shared" si="0"/>
        <v>173832.38</v>
      </c>
      <c r="U5" s="22">
        <f t="shared" si="0"/>
        <v>135343.47</v>
      </c>
      <c r="V5" s="22">
        <f t="shared" si="0"/>
        <v>47022.87</v>
      </c>
      <c r="W5" s="22">
        <f t="shared" ref="W5:W34" si="1">G5-H5</f>
        <v>43222.0300000007</v>
      </c>
    </row>
    <row r="6" ht="25.5" customHeight="1" spans="1:23">
      <c r="A6" s="19" t="s">
        <v>393</v>
      </c>
      <c r="B6" s="20" t="s">
        <v>1056</v>
      </c>
      <c r="C6" s="21"/>
      <c r="D6" s="21"/>
      <c r="E6" s="21"/>
      <c r="F6" s="21"/>
      <c r="G6" s="22">
        <v>22800</v>
      </c>
      <c r="H6" s="22">
        <f>SUM(I6:V6)</f>
        <v>12292.02</v>
      </c>
      <c r="I6" s="22">
        <v>23</v>
      </c>
      <c r="J6" s="22">
        <v>6153.56</v>
      </c>
      <c r="K6" s="22">
        <v>1096.79</v>
      </c>
      <c r="L6" s="22">
        <v>530.58</v>
      </c>
      <c r="M6" s="22">
        <v>214.32</v>
      </c>
      <c r="N6" s="22">
        <v>710.29</v>
      </c>
      <c r="O6" s="26">
        <v>504.54</v>
      </c>
      <c r="P6" s="22">
        <v>189.3</v>
      </c>
      <c r="Q6" s="22">
        <v>240.8</v>
      </c>
      <c r="R6" s="22">
        <v>233.17</v>
      </c>
      <c r="S6" s="22">
        <v>220.99</v>
      </c>
      <c r="T6" s="22">
        <f>SUM(T7)</f>
        <v>2142.46</v>
      </c>
      <c r="U6" s="22">
        <v>32.22</v>
      </c>
      <c r="V6" s="22">
        <v>0</v>
      </c>
      <c r="W6" s="22">
        <f t="shared" si="1"/>
        <v>10507.98</v>
      </c>
    </row>
    <row r="7" ht="25.5" customHeight="1" spans="1:23">
      <c r="A7" s="19" t="s">
        <v>1057</v>
      </c>
      <c r="B7" s="20" t="s">
        <v>1058</v>
      </c>
      <c r="C7" s="21" t="s">
        <v>985</v>
      </c>
      <c r="D7" s="21" t="s">
        <v>1059</v>
      </c>
      <c r="E7" s="21" t="s">
        <v>1004</v>
      </c>
      <c r="F7" s="21" t="s">
        <v>1060</v>
      </c>
      <c r="G7" s="22">
        <v>22800</v>
      </c>
      <c r="H7" s="22">
        <f t="shared" ref="H7:H69" si="2">SUM(I7:V7)</f>
        <v>12292.02</v>
      </c>
      <c r="I7" s="22">
        <v>23</v>
      </c>
      <c r="J7" s="22">
        <v>6153.56</v>
      </c>
      <c r="K7" s="22">
        <v>1096.79</v>
      </c>
      <c r="L7" s="22">
        <v>530.58</v>
      </c>
      <c r="M7" s="22">
        <v>214.32</v>
      </c>
      <c r="N7" s="22">
        <v>710.29</v>
      </c>
      <c r="O7" s="26">
        <v>504.54</v>
      </c>
      <c r="P7" s="22">
        <v>189.3</v>
      </c>
      <c r="Q7" s="22">
        <v>240.8</v>
      </c>
      <c r="R7" s="22">
        <v>233.17</v>
      </c>
      <c r="S7" s="22">
        <v>220.99</v>
      </c>
      <c r="T7" s="22">
        <v>2142.46</v>
      </c>
      <c r="U7" s="22">
        <v>32.22</v>
      </c>
      <c r="V7" s="22">
        <v>0</v>
      </c>
      <c r="W7" s="22">
        <f t="shared" si="1"/>
        <v>10507.98</v>
      </c>
    </row>
    <row r="8" ht="25.5" customHeight="1" spans="1:23">
      <c r="A8" s="19" t="s">
        <v>346</v>
      </c>
      <c r="B8" s="20" t="s">
        <v>1061</v>
      </c>
      <c r="C8" s="21"/>
      <c r="D8" s="21"/>
      <c r="E8" s="21"/>
      <c r="F8" s="22"/>
      <c r="G8" s="22">
        <f>G9+G14+G19+G24+G25+G30+G33+G36+G39+G50+G70+G108+G200+G204+G245+G332+G342+G295+G343+G390+G395+G400+G401+G404+G410+G413+G414</f>
        <v>3791788.78</v>
      </c>
      <c r="H8" s="22">
        <f t="shared" ref="H8:W8" si="3">H9+H14+H19+H24+H25+H30+H33+H36+H39+H50+H70+H108+H200+H204+H245+H332+H342+H295+H343+H390+H395+H400+H401+H404+H410+H413+H414</f>
        <v>3759074.73</v>
      </c>
      <c r="I8" s="22">
        <f t="shared" si="3"/>
        <v>132182.97</v>
      </c>
      <c r="J8" s="22">
        <f t="shared" si="3"/>
        <v>361286.82</v>
      </c>
      <c r="K8" s="22">
        <f t="shared" si="3"/>
        <v>652903.8</v>
      </c>
      <c r="L8" s="22">
        <f t="shared" si="3"/>
        <v>284395.61</v>
      </c>
      <c r="M8" s="22">
        <f t="shared" si="3"/>
        <v>242108.98</v>
      </c>
      <c r="N8" s="22">
        <f t="shared" si="3"/>
        <v>451199.69</v>
      </c>
      <c r="O8" s="22">
        <f t="shared" si="3"/>
        <v>353685.85</v>
      </c>
      <c r="P8" s="22">
        <f t="shared" si="3"/>
        <v>315917.79</v>
      </c>
      <c r="Q8" s="22">
        <f t="shared" si="3"/>
        <v>197263.27</v>
      </c>
      <c r="R8" s="22">
        <f t="shared" si="3"/>
        <v>143097.56</v>
      </c>
      <c r="S8" s="22">
        <f t="shared" si="3"/>
        <v>271008.35</v>
      </c>
      <c r="T8" s="22">
        <f t="shared" si="3"/>
        <v>171689.92</v>
      </c>
      <c r="U8" s="22">
        <f t="shared" si="3"/>
        <v>135311.25</v>
      </c>
      <c r="V8" s="22">
        <f t="shared" si="3"/>
        <v>47022.87</v>
      </c>
      <c r="W8" s="22">
        <f t="shared" si="3"/>
        <v>32714.0500000001</v>
      </c>
    </row>
    <row r="9" ht="25.5" customHeight="1" spans="1:23">
      <c r="A9" s="19"/>
      <c r="B9" s="20"/>
      <c r="C9" s="21"/>
      <c r="D9" s="21"/>
      <c r="E9" s="21"/>
      <c r="F9" s="22"/>
      <c r="G9" s="22">
        <f>SUM(G10:G13)</f>
        <v>30042</v>
      </c>
      <c r="H9" s="22">
        <f t="shared" si="2"/>
        <v>30042</v>
      </c>
      <c r="I9" s="22">
        <f t="shared" ref="I9:V9" si="4">SUM(I10:I13)</f>
        <v>0</v>
      </c>
      <c r="J9" s="22">
        <f t="shared" si="4"/>
        <v>2953</v>
      </c>
      <c r="K9" s="22">
        <f t="shared" si="4"/>
        <v>1630</v>
      </c>
      <c r="L9" s="22">
        <f t="shared" si="4"/>
        <v>654</v>
      </c>
      <c r="M9" s="22">
        <f t="shared" si="4"/>
        <v>522</v>
      </c>
      <c r="N9" s="22">
        <f t="shared" si="4"/>
        <v>647</v>
      </c>
      <c r="O9" s="26">
        <f t="shared" si="4"/>
        <v>739</v>
      </c>
      <c r="P9" s="22">
        <f t="shared" si="4"/>
        <v>694</v>
      </c>
      <c r="Q9" s="22">
        <f t="shared" si="4"/>
        <v>1064</v>
      </c>
      <c r="R9" s="22">
        <f t="shared" si="4"/>
        <v>449</v>
      </c>
      <c r="S9" s="22">
        <f t="shared" si="4"/>
        <v>413</v>
      </c>
      <c r="T9" s="22">
        <f t="shared" si="4"/>
        <v>1010</v>
      </c>
      <c r="U9" s="22">
        <f t="shared" si="4"/>
        <v>267</v>
      </c>
      <c r="V9" s="22">
        <f t="shared" si="4"/>
        <v>19000</v>
      </c>
      <c r="W9" s="22">
        <f t="shared" si="1"/>
        <v>0</v>
      </c>
    </row>
    <row r="10" ht="25.5" customHeight="1" spans="1:23">
      <c r="A10" s="19" t="s">
        <v>1062</v>
      </c>
      <c r="B10" s="20" t="s">
        <v>1063</v>
      </c>
      <c r="C10" s="21" t="s">
        <v>1064</v>
      </c>
      <c r="D10" s="21" t="s">
        <v>1065</v>
      </c>
      <c r="E10" s="21" t="s">
        <v>1004</v>
      </c>
      <c r="F10" s="21" t="s">
        <v>1066</v>
      </c>
      <c r="G10" s="22">
        <v>525</v>
      </c>
      <c r="H10" s="22">
        <f t="shared" si="2"/>
        <v>525</v>
      </c>
      <c r="I10" s="22">
        <v>0</v>
      </c>
      <c r="J10" s="22">
        <v>140</v>
      </c>
      <c r="K10" s="22">
        <v>77</v>
      </c>
      <c r="L10" s="22">
        <v>31</v>
      </c>
      <c r="M10" s="22">
        <v>25</v>
      </c>
      <c r="N10" s="22">
        <v>31</v>
      </c>
      <c r="O10" s="26">
        <v>35</v>
      </c>
      <c r="P10" s="22">
        <v>33</v>
      </c>
      <c r="Q10" s="22">
        <v>51</v>
      </c>
      <c r="R10" s="22">
        <v>21</v>
      </c>
      <c r="S10" s="22">
        <v>20</v>
      </c>
      <c r="T10" s="22">
        <v>48</v>
      </c>
      <c r="U10" s="22">
        <v>13</v>
      </c>
      <c r="V10" s="22">
        <v>0</v>
      </c>
      <c r="W10" s="22">
        <f t="shared" si="1"/>
        <v>0</v>
      </c>
    </row>
    <row r="11" ht="25.5" customHeight="1" spans="1:23">
      <c r="A11" s="19" t="s">
        <v>1062</v>
      </c>
      <c r="B11" s="20" t="s">
        <v>1063</v>
      </c>
      <c r="C11" s="21" t="s">
        <v>1067</v>
      </c>
      <c r="D11" s="21" t="s">
        <v>1068</v>
      </c>
      <c r="E11" s="21" t="s">
        <v>1004</v>
      </c>
      <c r="F11" s="21" t="s">
        <v>1069</v>
      </c>
      <c r="G11" s="22">
        <v>1900</v>
      </c>
      <c r="H11" s="22">
        <f t="shared" si="2"/>
        <v>1900</v>
      </c>
      <c r="I11" s="22">
        <v>0</v>
      </c>
      <c r="J11" s="22">
        <v>0</v>
      </c>
      <c r="K11" s="22">
        <v>0</v>
      </c>
      <c r="L11" s="22">
        <v>0</v>
      </c>
      <c r="M11" s="22">
        <v>0</v>
      </c>
      <c r="N11" s="22">
        <v>0</v>
      </c>
      <c r="O11" s="26">
        <v>0</v>
      </c>
      <c r="P11" s="22">
        <v>0</v>
      </c>
      <c r="Q11" s="22">
        <v>0</v>
      </c>
      <c r="R11" s="22">
        <v>0</v>
      </c>
      <c r="S11" s="22">
        <v>0</v>
      </c>
      <c r="T11" s="22">
        <v>0</v>
      </c>
      <c r="U11" s="22">
        <v>0</v>
      </c>
      <c r="V11" s="22">
        <v>1900</v>
      </c>
      <c r="W11" s="22">
        <f t="shared" si="1"/>
        <v>0</v>
      </c>
    </row>
    <row r="12" ht="25.5" customHeight="1" spans="1:23">
      <c r="A12" s="19" t="s">
        <v>1062</v>
      </c>
      <c r="B12" s="20" t="s">
        <v>1063</v>
      </c>
      <c r="C12" s="21" t="s">
        <v>1070</v>
      </c>
      <c r="D12" s="21" t="s">
        <v>1071</v>
      </c>
      <c r="E12" s="21" t="s">
        <v>1004</v>
      </c>
      <c r="F12" s="21" t="s">
        <v>1072</v>
      </c>
      <c r="G12" s="22">
        <v>10517</v>
      </c>
      <c r="H12" s="22">
        <f t="shared" si="2"/>
        <v>10517</v>
      </c>
      <c r="I12" s="22">
        <v>0</v>
      </c>
      <c r="J12" s="22">
        <v>2813</v>
      </c>
      <c r="K12" s="22">
        <v>1553</v>
      </c>
      <c r="L12" s="22">
        <v>623</v>
      </c>
      <c r="M12" s="22">
        <v>497</v>
      </c>
      <c r="N12" s="22">
        <v>616</v>
      </c>
      <c r="O12" s="26">
        <v>704</v>
      </c>
      <c r="P12" s="22">
        <v>661</v>
      </c>
      <c r="Q12" s="22">
        <v>1013</v>
      </c>
      <c r="R12" s="22">
        <v>428</v>
      </c>
      <c r="S12" s="22">
        <v>393</v>
      </c>
      <c r="T12" s="22">
        <v>962</v>
      </c>
      <c r="U12" s="22">
        <v>254</v>
      </c>
      <c r="V12" s="22">
        <v>0</v>
      </c>
      <c r="W12" s="22">
        <f t="shared" si="1"/>
        <v>0</v>
      </c>
    </row>
    <row r="13" ht="25.5" customHeight="1" spans="1:23">
      <c r="A13" s="19" t="s">
        <v>1062</v>
      </c>
      <c r="B13" s="20" t="s">
        <v>1063</v>
      </c>
      <c r="C13" s="21" t="s">
        <v>1073</v>
      </c>
      <c r="D13" s="21" t="s">
        <v>1074</v>
      </c>
      <c r="E13" s="21" t="s">
        <v>1004</v>
      </c>
      <c r="F13" s="21" t="s">
        <v>1075</v>
      </c>
      <c r="G13" s="22">
        <v>17100</v>
      </c>
      <c r="H13" s="22">
        <f t="shared" si="2"/>
        <v>17100</v>
      </c>
      <c r="I13" s="22">
        <v>0</v>
      </c>
      <c r="J13" s="22">
        <v>0</v>
      </c>
      <c r="K13" s="22">
        <v>0</v>
      </c>
      <c r="L13" s="22">
        <v>0</v>
      </c>
      <c r="M13" s="22">
        <v>0</v>
      </c>
      <c r="N13" s="22">
        <v>0</v>
      </c>
      <c r="O13" s="26">
        <v>0</v>
      </c>
      <c r="P13" s="22">
        <v>0</v>
      </c>
      <c r="Q13" s="22">
        <v>0</v>
      </c>
      <c r="R13" s="22">
        <v>0</v>
      </c>
      <c r="S13" s="22">
        <v>0</v>
      </c>
      <c r="T13" s="22">
        <v>0</v>
      </c>
      <c r="U13" s="22">
        <v>0</v>
      </c>
      <c r="V13" s="22">
        <v>17100</v>
      </c>
      <c r="W13" s="22">
        <f t="shared" si="1"/>
        <v>0</v>
      </c>
    </row>
    <row r="14" ht="25.5" customHeight="1" spans="1:23">
      <c r="A14" s="19"/>
      <c r="B14" s="20"/>
      <c r="C14" s="21"/>
      <c r="D14" s="21"/>
      <c r="E14" s="21"/>
      <c r="F14" s="21"/>
      <c r="G14" s="22">
        <f>SUM(G15:G18)</f>
        <v>261793.7</v>
      </c>
      <c r="H14" s="22">
        <f t="shared" si="2"/>
        <v>261793.69</v>
      </c>
      <c r="I14" s="22">
        <f t="shared" ref="I14:V14" si="5">SUM(I15:I18)</f>
        <v>0</v>
      </c>
      <c r="J14" s="22">
        <f t="shared" si="5"/>
        <v>14998.86</v>
      </c>
      <c r="K14" s="22">
        <f t="shared" si="5"/>
        <v>45308.86</v>
      </c>
      <c r="L14" s="22">
        <f t="shared" si="5"/>
        <v>26459.6</v>
      </c>
      <c r="M14" s="22">
        <f t="shared" si="5"/>
        <v>20196.62</v>
      </c>
      <c r="N14" s="22">
        <f t="shared" si="5"/>
        <v>32710.69</v>
      </c>
      <c r="O14" s="26">
        <f t="shared" si="5"/>
        <v>25867.73</v>
      </c>
      <c r="P14" s="22">
        <f t="shared" si="5"/>
        <v>18319.48</v>
      </c>
      <c r="Q14" s="22">
        <f t="shared" si="5"/>
        <v>15820.04</v>
      </c>
      <c r="R14" s="22">
        <f t="shared" si="5"/>
        <v>12823.31</v>
      </c>
      <c r="S14" s="22">
        <f t="shared" si="5"/>
        <v>24387.51</v>
      </c>
      <c r="T14" s="22">
        <f t="shared" si="5"/>
        <v>15877.45</v>
      </c>
      <c r="U14" s="22">
        <f t="shared" si="5"/>
        <v>9023.54</v>
      </c>
      <c r="V14" s="22">
        <f t="shared" si="5"/>
        <v>0</v>
      </c>
      <c r="W14" s="22">
        <f t="shared" si="1"/>
        <v>0.00999999995110556</v>
      </c>
    </row>
    <row r="15" ht="25.5" customHeight="1" spans="1:23">
      <c r="A15" s="19" t="s">
        <v>1076</v>
      </c>
      <c r="B15" s="20" t="s">
        <v>1077</v>
      </c>
      <c r="C15" s="21" t="s">
        <v>1078</v>
      </c>
      <c r="D15" s="21" t="s">
        <v>1079</v>
      </c>
      <c r="E15" s="21" t="s">
        <v>1004</v>
      </c>
      <c r="F15" s="21" t="s">
        <v>1080</v>
      </c>
      <c r="G15" s="22">
        <v>42122</v>
      </c>
      <c r="H15" s="22">
        <f t="shared" si="2"/>
        <v>42122</v>
      </c>
      <c r="I15" s="22">
        <v>0</v>
      </c>
      <c r="J15" s="22">
        <v>1807</v>
      </c>
      <c r="K15" s="22">
        <v>7479</v>
      </c>
      <c r="L15" s="22">
        <v>4388</v>
      </c>
      <c r="M15" s="22">
        <v>3401</v>
      </c>
      <c r="N15" s="22">
        <v>5182</v>
      </c>
      <c r="O15" s="26">
        <v>4214</v>
      </c>
      <c r="P15" s="22">
        <v>3089</v>
      </c>
      <c r="Q15" s="22">
        <v>2589</v>
      </c>
      <c r="R15" s="22">
        <v>2024</v>
      </c>
      <c r="S15" s="22">
        <v>3867</v>
      </c>
      <c r="T15" s="22">
        <v>2566</v>
      </c>
      <c r="U15" s="22">
        <v>1516</v>
      </c>
      <c r="V15" s="22">
        <v>0</v>
      </c>
      <c r="W15" s="22">
        <f t="shared" si="1"/>
        <v>0</v>
      </c>
    </row>
    <row r="16" ht="25.5" customHeight="1" spans="1:23">
      <c r="A16" s="19" t="s">
        <v>1076</v>
      </c>
      <c r="B16" s="20" t="s">
        <v>1077</v>
      </c>
      <c r="C16" s="21" t="s">
        <v>1081</v>
      </c>
      <c r="D16" s="21" t="s">
        <v>1082</v>
      </c>
      <c r="E16" s="21" t="s">
        <v>1004</v>
      </c>
      <c r="F16" s="21" t="s">
        <v>86</v>
      </c>
      <c r="G16" s="22">
        <v>981.14</v>
      </c>
      <c r="H16" s="22">
        <f t="shared" si="2"/>
        <v>981.14</v>
      </c>
      <c r="I16" s="22">
        <v>0</v>
      </c>
      <c r="J16" s="22">
        <v>93.02</v>
      </c>
      <c r="K16" s="22">
        <v>175.25</v>
      </c>
      <c r="L16" s="22">
        <v>115.42</v>
      </c>
      <c r="M16" s="22">
        <v>89.28</v>
      </c>
      <c r="N16" s="22">
        <v>89.06</v>
      </c>
      <c r="O16" s="26">
        <v>137.3</v>
      </c>
      <c r="P16" s="22">
        <v>50.54</v>
      </c>
      <c r="Q16" s="22">
        <v>58.46</v>
      </c>
      <c r="R16" s="22">
        <v>42.05</v>
      </c>
      <c r="S16" s="22">
        <v>51.05</v>
      </c>
      <c r="T16" s="22">
        <v>52.06</v>
      </c>
      <c r="U16" s="22">
        <v>27.65</v>
      </c>
      <c r="V16" s="22">
        <v>0</v>
      </c>
      <c r="W16" s="22">
        <f t="shared" si="1"/>
        <v>0</v>
      </c>
    </row>
    <row r="17" ht="25.5" customHeight="1" spans="1:23">
      <c r="A17" s="19" t="s">
        <v>1076</v>
      </c>
      <c r="B17" s="20" t="s">
        <v>1077</v>
      </c>
      <c r="C17" s="21" t="s">
        <v>1083</v>
      </c>
      <c r="D17" s="21" t="s">
        <v>1084</v>
      </c>
      <c r="E17" s="21" t="s">
        <v>1004</v>
      </c>
      <c r="F17" s="21" t="s">
        <v>88</v>
      </c>
      <c r="G17" s="22">
        <v>4422.56</v>
      </c>
      <c r="H17" s="22">
        <f t="shared" si="2"/>
        <v>4422.55</v>
      </c>
      <c r="I17" s="22">
        <v>0</v>
      </c>
      <c r="J17" s="22">
        <v>396.84</v>
      </c>
      <c r="K17" s="22">
        <v>803.61</v>
      </c>
      <c r="L17" s="22">
        <v>437.18</v>
      </c>
      <c r="M17" s="22">
        <v>237.34</v>
      </c>
      <c r="N17" s="22">
        <v>597.63</v>
      </c>
      <c r="O17" s="26">
        <v>533.43</v>
      </c>
      <c r="P17" s="22">
        <v>312.94</v>
      </c>
      <c r="Q17" s="22">
        <v>260.58</v>
      </c>
      <c r="R17" s="22">
        <v>249.26</v>
      </c>
      <c r="S17" s="22">
        <v>313.46</v>
      </c>
      <c r="T17" s="22">
        <v>196.39</v>
      </c>
      <c r="U17" s="22">
        <v>83.89</v>
      </c>
      <c r="V17" s="22">
        <v>0</v>
      </c>
      <c r="W17" s="22">
        <f t="shared" si="1"/>
        <v>0.0100000000002183</v>
      </c>
    </row>
    <row r="18" s="1" customFormat="1" ht="25.5" customHeight="1" spans="1:23">
      <c r="A18" s="23"/>
      <c r="B18" s="24"/>
      <c r="C18" s="25"/>
      <c r="D18" s="25"/>
      <c r="E18" s="25" t="s">
        <v>1085</v>
      </c>
      <c r="F18" s="25" t="s">
        <v>1086</v>
      </c>
      <c r="G18" s="26">
        <v>214268</v>
      </c>
      <c r="H18" s="26">
        <f t="shared" si="2"/>
        <v>214268</v>
      </c>
      <c r="I18" s="26">
        <v>0</v>
      </c>
      <c r="J18" s="26">
        <v>12702</v>
      </c>
      <c r="K18" s="26">
        <v>36851</v>
      </c>
      <c r="L18" s="26">
        <v>21519</v>
      </c>
      <c r="M18" s="26">
        <v>16469</v>
      </c>
      <c r="N18" s="26">
        <v>26842</v>
      </c>
      <c r="O18" s="26">
        <v>20983</v>
      </c>
      <c r="P18" s="26">
        <v>14867</v>
      </c>
      <c r="Q18" s="26">
        <v>12912</v>
      </c>
      <c r="R18" s="26">
        <v>10508</v>
      </c>
      <c r="S18" s="26">
        <v>20156</v>
      </c>
      <c r="T18" s="26">
        <v>13063</v>
      </c>
      <c r="U18" s="26">
        <v>7396</v>
      </c>
      <c r="V18" s="26">
        <v>0</v>
      </c>
      <c r="W18" s="26">
        <f t="shared" si="1"/>
        <v>0</v>
      </c>
    </row>
    <row r="19" ht="25.5" customHeight="1" spans="1:23">
      <c r="A19" s="19"/>
      <c r="B19" s="20"/>
      <c r="C19" s="21"/>
      <c r="D19" s="21"/>
      <c r="E19" s="21"/>
      <c r="F19" s="21"/>
      <c r="G19" s="22">
        <f>SUM(G20:G22)</f>
        <v>34888.12</v>
      </c>
      <c r="H19" s="22">
        <f t="shared" si="2"/>
        <v>33395.32</v>
      </c>
      <c r="I19" s="22">
        <f t="shared" ref="I19:V19" si="6">SUM(I20:I22)</f>
        <v>5092.72</v>
      </c>
      <c r="J19" s="22">
        <f t="shared" si="6"/>
        <v>3072.6</v>
      </c>
      <c r="K19" s="22">
        <f t="shared" si="6"/>
        <v>5553.13</v>
      </c>
      <c r="L19" s="22">
        <f t="shared" si="6"/>
        <v>2534.74</v>
      </c>
      <c r="M19" s="22">
        <f t="shared" si="6"/>
        <v>1625.89</v>
      </c>
      <c r="N19" s="22">
        <f t="shared" si="6"/>
        <v>3735.79</v>
      </c>
      <c r="O19" s="26">
        <f t="shared" si="6"/>
        <v>3422.62</v>
      </c>
      <c r="P19" s="22">
        <f t="shared" si="6"/>
        <v>2291.05</v>
      </c>
      <c r="Q19" s="22">
        <f t="shared" si="6"/>
        <v>1316.16</v>
      </c>
      <c r="R19" s="22">
        <f t="shared" si="6"/>
        <v>1533.83</v>
      </c>
      <c r="S19" s="22">
        <f t="shared" si="6"/>
        <v>1963.2</v>
      </c>
      <c r="T19" s="22">
        <f t="shared" si="6"/>
        <v>810.84</v>
      </c>
      <c r="U19" s="22">
        <f t="shared" si="6"/>
        <v>414.24</v>
      </c>
      <c r="V19" s="22">
        <f t="shared" si="6"/>
        <v>28.51</v>
      </c>
      <c r="W19" s="22">
        <f t="shared" si="1"/>
        <v>1492.8</v>
      </c>
    </row>
    <row r="20" ht="25.5" customHeight="1" spans="1:23">
      <c r="A20" s="19" t="s">
        <v>1087</v>
      </c>
      <c r="B20" s="20" t="s">
        <v>1088</v>
      </c>
      <c r="C20" s="21" t="s">
        <v>1089</v>
      </c>
      <c r="D20" s="21"/>
      <c r="E20" s="21" t="s">
        <v>1004</v>
      </c>
      <c r="F20" s="21" t="s">
        <v>1090</v>
      </c>
      <c r="G20" s="22">
        <v>100</v>
      </c>
      <c r="H20" s="22">
        <f t="shared" si="2"/>
        <v>0</v>
      </c>
      <c r="I20" s="22">
        <v>0</v>
      </c>
      <c r="J20" s="22">
        <v>0</v>
      </c>
      <c r="K20" s="22">
        <v>0</v>
      </c>
      <c r="L20" s="22">
        <v>0</v>
      </c>
      <c r="M20" s="22">
        <v>0</v>
      </c>
      <c r="N20" s="22">
        <v>0</v>
      </c>
      <c r="O20" s="26">
        <v>0</v>
      </c>
      <c r="P20" s="22">
        <v>0</v>
      </c>
      <c r="Q20" s="22">
        <v>0</v>
      </c>
      <c r="R20" s="22">
        <v>0</v>
      </c>
      <c r="S20" s="22">
        <v>0</v>
      </c>
      <c r="T20" s="22">
        <v>0</v>
      </c>
      <c r="U20" s="22">
        <v>0</v>
      </c>
      <c r="V20" s="22">
        <v>0</v>
      </c>
      <c r="W20" s="22">
        <f t="shared" si="1"/>
        <v>100</v>
      </c>
    </row>
    <row r="21" ht="25.5" customHeight="1" spans="1:23">
      <c r="A21" s="19" t="s">
        <v>1087</v>
      </c>
      <c r="B21" s="20" t="s">
        <v>1088</v>
      </c>
      <c r="C21" s="21" t="s">
        <v>1091</v>
      </c>
      <c r="D21" s="21" t="s">
        <v>1092</v>
      </c>
      <c r="E21" s="21" t="s">
        <v>1004</v>
      </c>
      <c r="F21" s="21" t="s">
        <v>1093</v>
      </c>
      <c r="G21" s="22">
        <v>34635.72</v>
      </c>
      <c r="H21" s="22">
        <f t="shared" si="2"/>
        <v>33242.92</v>
      </c>
      <c r="I21" s="22">
        <v>5039.52</v>
      </c>
      <c r="J21" s="22">
        <v>3057.2</v>
      </c>
      <c r="K21" s="22">
        <v>5531.33</v>
      </c>
      <c r="L21" s="22">
        <v>2530.74</v>
      </c>
      <c r="M21" s="22">
        <v>1623.49</v>
      </c>
      <c r="N21" s="22">
        <v>3721.99</v>
      </c>
      <c r="O21" s="26">
        <v>3409.02</v>
      </c>
      <c r="P21" s="22">
        <v>2283.85</v>
      </c>
      <c r="Q21" s="22">
        <v>1308.56</v>
      </c>
      <c r="R21" s="22">
        <v>1527.43</v>
      </c>
      <c r="S21" s="22">
        <v>1959</v>
      </c>
      <c r="T21" s="22">
        <v>810.84</v>
      </c>
      <c r="U21" s="22">
        <v>411.64</v>
      </c>
      <c r="V21" s="22">
        <v>28.31</v>
      </c>
      <c r="W21" s="22">
        <f t="shared" si="1"/>
        <v>1392.80000000001</v>
      </c>
    </row>
    <row r="22" ht="25.5" customHeight="1" spans="1:23">
      <c r="A22" s="19" t="s">
        <v>1087</v>
      </c>
      <c r="B22" s="20" t="s">
        <v>1088</v>
      </c>
      <c r="C22" s="21" t="s">
        <v>1094</v>
      </c>
      <c r="D22" s="21" t="s">
        <v>1095</v>
      </c>
      <c r="E22" s="21" t="s">
        <v>1004</v>
      </c>
      <c r="F22" s="21" t="s">
        <v>1096</v>
      </c>
      <c r="G22" s="22">
        <v>152.4</v>
      </c>
      <c r="H22" s="22">
        <f t="shared" si="2"/>
        <v>152.4</v>
      </c>
      <c r="I22" s="22">
        <v>53.2</v>
      </c>
      <c r="J22" s="22">
        <v>15.4</v>
      </c>
      <c r="K22" s="22">
        <v>21.8</v>
      </c>
      <c r="L22" s="22">
        <v>4</v>
      </c>
      <c r="M22" s="22">
        <v>2.4</v>
      </c>
      <c r="N22" s="22">
        <v>13.8</v>
      </c>
      <c r="O22" s="26">
        <v>13.6</v>
      </c>
      <c r="P22" s="22">
        <v>7.2</v>
      </c>
      <c r="Q22" s="22">
        <v>7.6</v>
      </c>
      <c r="R22" s="22">
        <v>6.4</v>
      </c>
      <c r="S22" s="22">
        <v>4.2</v>
      </c>
      <c r="T22" s="22">
        <v>0</v>
      </c>
      <c r="U22" s="22">
        <v>2.6</v>
      </c>
      <c r="V22" s="22">
        <v>0.2</v>
      </c>
      <c r="W22" s="22">
        <f t="shared" si="1"/>
        <v>0</v>
      </c>
    </row>
    <row r="23" ht="25.5" customHeight="1" spans="1:23">
      <c r="A23" s="19"/>
      <c r="B23" s="20"/>
      <c r="C23" s="21"/>
      <c r="D23" s="21"/>
      <c r="E23" s="21"/>
      <c r="F23" s="21"/>
      <c r="G23" s="22"/>
      <c r="H23" s="22">
        <f t="shared" si="2"/>
        <v>0</v>
      </c>
      <c r="I23" s="22"/>
      <c r="J23" s="22"/>
      <c r="K23" s="22"/>
      <c r="L23" s="22"/>
      <c r="M23" s="22"/>
      <c r="N23" s="22"/>
      <c r="O23" s="26"/>
      <c r="P23" s="22"/>
      <c r="Q23" s="22"/>
      <c r="R23" s="22"/>
      <c r="S23" s="22"/>
      <c r="T23" s="22"/>
      <c r="U23" s="22"/>
      <c r="V23" s="22"/>
      <c r="W23" s="22">
        <f t="shared" si="1"/>
        <v>0</v>
      </c>
    </row>
    <row r="24" ht="25.5" customHeight="1" spans="1:23">
      <c r="A24" s="19" t="s">
        <v>1097</v>
      </c>
      <c r="B24" s="20" t="s">
        <v>1098</v>
      </c>
      <c r="C24" s="21" t="s">
        <v>1099</v>
      </c>
      <c r="D24" s="21"/>
      <c r="E24" s="21" t="s">
        <v>1004</v>
      </c>
      <c r="F24" s="21" t="s">
        <v>100</v>
      </c>
      <c r="G24" s="22">
        <v>1688</v>
      </c>
      <c r="H24" s="22">
        <f t="shared" si="2"/>
        <v>0</v>
      </c>
      <c r="I24" s="22">
        <v>0</v>
      </c>
      <c r="J24" s="22">
        <v>0</v>
      </c>
      <c r="K24" s="22">
        <v>0</v>
      </c>
      <c r="L24" s="22">
        <v>0</v>
      </c>
      <c r="M24" s="22">
        <v>0</v>
      </c>
      <c r="N24" s="22">
        <v>0</v>
      </c>
      <c r="O24" s="26">
        <v>0</v>
      </c>
      <c r="P24" s="22">
        <v>0</v>
      </c>
      <c r="Q24" s="22">
        <v>0</v>
      </c>
      <c r="R24" s="22">
        <v>0</v>
      </c>
      <c r="S24" s="22">
        <v>0</v>
      </c>
      <c r="T24" s="22">
        <v>0</v>
      </c>
      <c r="U24" s="22">
        <v>0</v>
      </c>
      <c r="V24" s="22">
        <v>0</v>
      </c>
      <c r="W24" s="22">
        <f t="shared" si="1"/>
        <v>1688</v>
      </c>
    </row>
    <row r="25" ht="25.5" customHeight="1" spans="1:23">
      <c r="A25" s="19"/>
      <c r="B25" s="20"/>
      <c r="C25" s="21"/>
      <c r="D25" s="21"/>
      <c r="E25" s="21"/>
      <c r="F25" s="21"/>
      <c r="G25" s="22">
        <f>SUM(G26:G29)</f>
        <v>19568.57</v>
      </c>
      <c r="H25" s="22">
        <f t="shared" si="2"/>
        <v>19568.57</v>
      </c>
      <c r="I25" s="22">
        <f t="shared" ref="I25:V25" si="7">SUM(I26:I29)</f>
        <v>0</v>
      </c>
      <c r="J25" s="22">
        <f t="shared" si="7"/>
        <v>604.9</v>
      </c>
      <c r="K25" s="22">
        <f t="shared" si="7"/>
        <v>4132.27</v>
      </c>
      <c r="L25" s="22">
        <f t="shared" si="7"/>
        <v>2390.11</v>
      </c>
      <c r="M25" s="22">
        <f t="shared" si="7"/>
        <v>2139.66</v>
      </c>
      <c r="N25" s="22">
        <f t="shared" si="7"/>
        <v>3052.32</v>
      </c>
      <c r="O25" s="26">
        <f t="shared" si="7"/>
        <v>2267.28</v>
      </c>
      <c r="P25" s="22">
        <f t="shared" si="7"/>
        <v>1629.45</v>
      </c>
      <c r="Q25" s="22">
        <f t="shared" si="7"/>
        <v>523.83</v>
      </c>
      <c r="R25" s="22">
        <f t="shared" si="7"/>
        <v>251.52</v>
      </c>
      <c r="S25" s="22">
        <f t="shared" si="7"/>
        <v>1789.4</v>
      </c>
      <c r="T25" s="22">
        <f t="shared" si="7"/>
        <v>532.15</v>
      </c>
      <c r="U25" s="22">
        <f t="shared" si="7"/>
        <v>255.68</v>
      </c>
      <c r="V25" s="22">
        <f t="shared" si="7"/>
        <v>0</v>
      </c>
      <c r="W25" s="22">
        <f t="shared" si="1"/>
        <v>0</v>
      </c>
    </row>
    <row r="26" ht="25.5" customHeight="1" spans="1:23">
      <c r="A26" s="19" t="s">
        <v>1100</v>
      </c>
      <c r="B26" s="20" t="s">
        <v>1101</v>
      </c>
      <c r="C26" s="21" t="s">
        <v>1102</v>
      </c>
      <c r="D26" s="21" t="s">
        <v>1103</v>
      </c>
      <c r="E26" s="21" t="s">
        <v>1004</v>
      </c>
      <c r="F26" s="21" t="s">
        <v>1104</v>
      </c>
      <c r="G26" s="22">
        <v>6848.05</v>
      </c>
      <c r="H26" s="22">
        <f t="shared" si="2"/>
        <v>6848.05</v>
      </c>
      <c r="I26" s="22">
        <v>0</v>
      </c>
      <c r="J26" s="22">
        <v>0</v>
      </c>
      <c r="K26" s="22">
        <v>1496.98</v>
      </c>
      <c r="L26" s="22">
        <v>829.3</v>
      </c>
      <c r="M26" s="22">
        <v>913.53</v>
      </c>
      <c r="N26" s="22">
        <v>1468.22</v>
      </c>
      <c r="O26" s="26">
        <v>891.62</v>
      </c>
      <c r="P26" s="22">
        <v>717.68</v>
      </c>
      <c r="Q26" s="22">
        <v>0</v>
      </c>
      <c r="R26" s="22">
        <v>0</v>
      </c>
      <c r="S26" s="22">
        <v>530.72</v>
      </c>
      <c r="T26" s="22">
        <v>0</v>
      </c>
      <c r="U26" s="22">
        <v>0</v>
      </c>
      <c r="V26" s="22">
        <v>0</v>
      </c>
      <c r="W26" s="22">
        <f t="shared" si="1"/>
        <v>0</v>
      </c>
    </row>
    <row r="27" ht="25.5" customHeight="1" spans="1:23">
      <c r="A27" s="19" t="s">
        <v>1100</v>
      </c>
      <c r="B27" s="20" t="s">
        <v>1101</v>
      </c>
      <c r="C27" s="21" t="s">
        <v>1102</v>
      </c>
      <c r="D27" s="21" t="s">
        <v>1105</v>
      </c>
      <c r="E27" s="21" t="s">
        <v>1004</v>
      </c>
      <c r="F27" s="21" t="s">
        <v>1106</v>
      </c>
      <c r="G27" s="22">
        <v>9894.59</v>
      </c>
      <c r="H27" s="22">
        <f t="shared" si="2"/>
        <v>9894.59</v>
      </c>
      <c r="I27" s="22">
        <v>0</v>
      </c>
      <c r="J27" s="22">
        <v>604.9</v>
      </c>
      <c r="K27" s="22">
        <v>1702.45</v>
      </c>
      <c r="L27" s="22">
        <v>1228.51</v>
      </c>
      <c r="M27" s="22">
        <v>860.58</v>
      </c>
      <c r="N27" s="22">
        <v>1247.22</v>
      </c>
      <c r="O27" s="26">
        <v>1018.56</v>
      </c>
      <c r="P27" s="22">
        <v>623.61</v>
      </c>
      <c r="Q27" s="22">
        <v>523.83</v>
      </c>
      <c r="R27" s="22">
        <v>251.52</v>
      </c>
      <c r="S27" s="22">
        <v>1045.58</v>
      </c>
      <c r="T27" s="22">
        <v>532.15</v>
      </c>
      <c r="U27" s="22">
        <v>255.68</v>
      </c>
      <c r="V27" s="22">
        <v>0</v>
      </c>
      <c r="W27" s="22">
        <f t="shared" si="1"/>
        <v>0</v>
      </c>
    </row>
    <row r="28" ht="25.5" customHeight="1" spans="1:23">
      <c r="A28" s="19" t="s">
        <v>1100</v>
      </c>
      <c r="B28" s="20" t="s">
        <v>1101</v>
      </c>
      <c r="C28" s="21" t="s">
        <v>1107</v>
      </c>
      <c r="D28" s="21" t="s">
        <v>1108</v>
      </c>
      <c r="E28" s="21" t="s">
        <v>1004</v>
      </c>
      <c r="F28" s="21" t="s">
        <v>1109</v>
      </c>
      <c r="G28" s="22">
        <v>333</v>
      </c>
      <c r="H28" s="22">
        <f t="shared" si="2"/>
        <v>333</v>
      </c>
      <c r="I28" s="22">
        <v>0</v>
      </c>
      <c r="J28" s="22">
        <v>0</v>
      </c>
      <c r="K28" s="22">
        <v>333</v>
      </c>
      <c r="L28" s="22">
        <v>0</v>
      </c>
      <c r="M28" s="22">
        <v>0</v>
      </c>
      <c r="N28" s="22">
        <v>0</v>
      </c>
      <c r="O28" s="26">
        <v>0</v>
      </c>
      <c r="P28" s="22">
        <v>0</v>
      </c>
      <c r="Q28" s="22">
        <v>0</v>
      </c>
      <c r="R28" s="22">
        <v>0</v>
      </c>
      <c r="S28" s="22">
        <v>0</v>
      </c>
      <c r="T28" s="22">
        <v>0</v>
      </c>
      <c r="U28" s="22">
        <v>0</v>
      </c>
      <c r="V28" s="22">
        <v>0</v>
      </c>
      <c r="W28" s="22">
        <f t="shared" si="1"/>
        <v>0</v>
      </c>
    </row>
    <row r="29" ht="25.5" customHeight="1" spans="1:23">
      <c r="A29" s="19" t="s">
        <v>1100</v>
      </c>
      <c r="B29" s="20" t="s">
        <v>1101</v>
      </c>
      <c r="C29" s="21" t="s">
        <v>1107</v>
      </c>
      <c r="D29" s="21" t="s">
        <v>1108</v>
      </c>
      <c r="E29" s="21" t="s">
        <v>1004</v>
      </c>
      <c r="F29" s="21" t="s">
        <v>1110</v>
      </c>
      <c r="G29" s="22">
        <v>2492.93</v>
      </c>
      <c r="H29" s="22">
        <f t="shared" si="2"/>
        <v>2492.93</v>
      </c>
      <c r="I29" s="22">
        <v>0</v>
      </c>
      <c r="J29" s="22">
        <v>0</v>
      </c>
      <c r="K29" s="22">
        <v>599.84</v>
      </c>
      <c r="L29" s="22">
        <v>332.3</v>
      </c>
      <c r="M29" s="22">
        <v>365.55</v>
      </c>
      <c r="N29" s="22">
        <v>336.88</v>
      </c>
      <c r="O29" s="26">
        <v>357.1</v>
      </c>
      <c r="P29" s="22">
        <v>288.16</v>
      </c>
      <c r="Q29" s="22">
        <v>0</v>
      </c>
      <c r="R29" s="22">
        <v>0</v>
      </c>
      <c r="S29" s="22">
        <v>213.1</v>
      </c>
      <c r="T29" s="22">
        <v>0</v>
      </c>
      <c r="U29" s="22">
        <v>0</v>
      </c>
      <c r="V29" s="22">
        <v>0</v>
      </c>
      <c r="W29" s="22">
        <f t="shared" si="1"/>
        <v>0</v>
      </c>
    </row>
    <row r="30" ht="25.5" customHeight="1" spans="1:23">
      <c r="A30" s="19"/>
      <c r="B30" s="20"/>
      <c r="C30" s="21"/>
      <c r="D30" s="21"/>
      <c r="E30" s="21"/>
      <c r="F30" s="21"/>
      <c r="G30" s="22">
        <f>SUM(G31:G32)</f>
        <v>132334</v>
      </c>
      <c r="H30" s="22">
        <f t="shared" si="2"/>
        <v>132334</v>
      </c>
      <c r="I30" s="22">
        <f t="shared" ref="I30:V30" si="8">SUM(I31:I32)</f>
        <v>0</v>
      </c>
      <c r="J30" s="22">
        <f t="shared" si="8"/>
        <v>5810</v>
      </c>
      <c r="K30" s="22">
        <f t="shared" si="8"/>
        <v>18885</v>
      </c>
      <c r="L30" s="22">
        <f t="shared" si="8"/>
        <v>8911</v>
      </c>
      <c r="M30" s="22">
        <f t="shared" si="8"/>
        <v>7867</v>
      </c>
      <c r="N30" s="22">
        <f t="shared" si="8"/>
        <v>14907</v>
      </c>
      <c r="O30" s="26">
        <f t="shared" si="8"/>
        <v>13582</v>
      </c>
      <c r="P30" s="22">
        <f t="shared" si="8"/>
        <v>13973</v>
      </c>
      <c r="Q30" s="22">
        <f t="shared" si="8"/>
        <v>11263</v>
      </c>
      <c r="R30" s="22">
        <f t="shared" si="8"/>
        <v>6743</v>
      </c>
      <c r="S30" s="22">
        <f t="shared" si="8"/>
        <v>12355</v>
      </c>
      <c r="T30" s="22">
        <f t="shared" si="8"/>
        <v>9686</v>
      </c>
      <c r="U30" s="22">
        <f t="shared" si="8"/>
        <v>8352</v>
      </c>
      <c r="V30" s="22">
        <f t="shared" si="8"/>
        <v>0</v>
      </c>
      <c r="W30" s="22">
        <f t="shared" si="1"/>
        <v>0</v>
      </c>
    </row>
    <row r="31" ht="25.5" customHeight="1" spans="1:23">
      <c r="A31" s="19" t="s">
        <v>1111</v>
      </c>
      <c r="B31" s="20" t="s">
        <v>1112</v>
      </c>
      <c r="C31" s="21" t="s">
        <v>1113</v>
      </c>
      <c r="D31" s="21" t="s">
        <v>1114</v>
      </c>
      <c r="E31" s="21" t="s">
        <v>1004</v>
      </c>
      <c r="F31" s="21" t="s">
        <v>1115</v>
      </c>
      <c r="G31" s="22">
        <v>21560</v>
      </c>
      <c r="H31" s="22">
        <f t="shared" si="2"/>
        <v>21560</v>
      </c>
      <c r="I31" s="22">
        <v>0</v>
      </c>
      <c r="J31" s="22">
        <v>562</v>
      </c>
      <c r="K31" s="22">
        <v>3148</v>
      </c>
      <c r="L31" s="22">
        <v>861</v>
      </c>
      <c r="M31" s="22">
        <v>760</v>
      </c>
      <c r="N31" s="22">
        <v>3073</v>
      </c>
      <c r="O31" s="26">
        <v>2121</v>
      </c>
      <c r="P31" s="22">
        <v>2613</v>
      </c>
      <c r="Q31" s="22">
        <v>1768</v>
      </c>
      <c r="R31" s="22">
        <v>1171</v>
      </c>
      <c r="S31" s="22">
        <v>1806</v>
      </c>
      <c r="T31" s="22">
        <v>1400</v>
      </c>
      <c r="U31" s="22">
        <v>2277</v>
      </c>
      <c r="V31" s="22">
        <v>0</v>
      </c>
      <c r="W31" s="22">
        <f t="shared" si="1"/>
        <v>0</v>
      </c>
    </row>
    <row r="32" s="1" customFormat="1" ht="25.5" customHeight="1" spans="1:23">
      <c r="A32" s="23"/>
      <c r="B32" s="24"/>
      <c r="C32" s="25"/>
      <c r="D32" s="25"/>
      <c r="E32" s="25" t="s">
        <v>1085</v>
      </c>
      <c r="F32" s="25" t="s">
        <v>1116</v>
      </c>
      <c r="G32" s="26">
        <v>110774</v>
      </c>
      <c r="H32" s="26">
        <f t="shared" si="2"/>
        <v>110774</v>
      </c>
      <c r="I32" s="26">
        <v>0</v>
      </c>
      <c r="J32" s="26">
        <v>5248</v>
      </c>
      <c r="K32" s="26">
        <v>15737</v>
      </c>
      <c r="L32" s="26">
        <v>8050</v>
      </c>
      <c r="M32" s="26">
        <v>7107</v>
      </c>
      <c r="N32" s="26">
        <v>11834</v>
      </c>
      <c r="O32" s="26">
        <v>11461</v>
      </c>
      <c r="P32" s="26">
        <v>11360</v>
      </c>
      <c r="Q32" s="26">
        <v>9495</v>
      </c>
      <c r="R32" s="26">
        <v>5572</v>
      </c>
      <c r="S32" s="26">
        <v>10549</v>
      </c>
      <c r="T32" s="26">
        <v>8286</v>
      </c>
      <c r="U32" s="26">
        <v>6075</v>
      </c>
      <c r="V32" s="26">
        <v>0</v>
      </c>
      <c r="W32" s="26">
        <f t="shared" si="1"/>
        <v>0</v>
      </c>
    </row>
    <row r="33" ht="25.5" customHeight="1" spans="1:23">
      <c r="A33" s="19"/>
      <c r="B33" s="20"/>
      <c r="C33" s="21"/>
      <c r="D33" s="21"/>
      <c r="E33" s="21"/>
      <c r="F33" s="21"/>
      <c r="G33" s="22">
        <f>SUM(G34:G35)</f>
        <v>93425.9</v>
      </c>
      <c r="H33" s="22">
        <f t="shared" si="2"/>
        <v>90609.29</v>
      </c>
      <c r="I33" s="22">
        <f t="shared" ref="I33:V33" si="9">SUM(I34:I35)</f>
        <v>7471.29</v>
      </c>
      <c r="J33" s="22">
        <f t="shared" si="9"/>
        <v>11953</v>
      </c>
      <c r="K33" s="22">
        <f t="shared" si="9"/>
        <v>14849</v>
      </c>
      <c r="L33" s="22">
        <f t="shared" si="9"/>
        <v>6853</v>
      </c>
      <c r="M33" s="22">
        <f t="shared" si="9"/>
        <v>5585</v>
      </c>
      <c r="N33" s="22">
        <f t="shared" si="9"/>
        <v>8363</v>
      </c>
      <c r="O33" s="26">
        <f t="shared" si="9"/>
        <v>7688</v>
      </c>
      <c r="P33" s="22">
        <f t="shared" si="9"/>
        <v>6642</v>
      </c>
      <c r="Q33" s="22">
        <f t="shared" si="9"/>
        <v>4716</v>
      </c>
      <c r="R33" s="22">
        <f t="shared" si="9"/>
        <v>5061</v>
      </c>
      <c r="S33" s="22">
        <f t="shared" si="9"/>
        <v>5120</v>
      </c>
      <c r="T33" s="22">
        <f t="shared" si="9"/>
        <v>4230</v>
      </c>
      <c r="U33" s="22">
        <f t="shared" si="9"/>
        <v>2078</v>
      </c>
      <c r="V33" s="22">
        <f t="shared" si="9"/>
        <v>0</v>
      </c>
      <c r="W33" s="22">
        <f t="shared" si="1"/>
        <v>2816.60999999999</v>
      </c>
    </row>
    <row r="34" ht="25.5" customHeight="1" spans="1:23">
      <c r="A34" s="19" t="s">
        <v>1117</v>
      </c>
      <c r="B34" s="20" t="s">
        <v>1118</v>
      </c>
      <c r="C34" s="21" t="s">
        <v>1119</v>
      </c>
      <c r="D34" s="21" t="s">
        <v>1120</v>
      </c>
      <c r="E34" s="21" t="s">
        <v>1004</v>
      </c>
      <c r="F34" s="21" t="s">
        <v>1121</v>
      </c>
      <c r="G34" s="22">
        <v>93425.9</v>
      </c>
      <c r="H34" s="22">
        <f t="shared" si="2"/>
        <v>90609.29</v>
      </c>
      <c r="I34" s="22">
        <v>7471.29</v>
      </c>
      <c r="J34" s="22">
        <v>11953</v>
      </c>
      <c r="K34" s="22">
        <v>14849</v>
      </c>
      <c r="L34" s="22">
        <v>6853</v>
      </c>
      <c r="M34" s="22">
        <v>5585</v>
      </c>
      <c r="N34" s="22">
        <v>8363</v>
      </c>
      <c r="O34" s="26">
        <v>7688</v>
      </c>
      <c r="P34" s="22">
        <v>6642</v>
      </c>
      <c r="Q34" s="22">
        <v>4716</v>
      </c>
      <c r="R34" s="22">
        <v>5061</v>
      </c>
      <c r="S34" s="22">
        <v>5120</v>
      </c>
      <c r="T34" s="22">
        <v>4230</v>
      </c>
      <c r="U34" s="22">
        <v>2078</v>
      </c>
      <c r="V34" s="22">
        <v>0</v>
      </c>
      <c r="W34" s="22">
        <f t="shared" si="1"/>
        <v>2816.60999999999</v>
      </c>
    </row>
    <row r="35" ht="25.5" customHeight="1" spans="1:23">
      <c r="A35" s="19"/>
      <c r="B35" s="20"/>
      <c r="C35" s="21"/>
      <c r="D35" s="21"/>
      <c r="E35" s="21"/>
      <c r="F35" s="21"/>
      <c r="G35" s="22"/>
      <c r="H35" s="22"/>
      <c r="I35" s="22"/>
      <c r="J35" s="22"/>
      <c r="K35" s="22"/>
      <c r="L35" s="22"/>
      <c r="M35" s="22"/>
      <c r="N35" s="22"/>
      <c r="O35" s="26"/>
      <c r="P35" s="22"/>
      <c r="Q35" s="22"/>
      <c r="R35" s="22"/>
      <c r="S35" s="22"/>
      <c r="T35" s="22"/>
      <c r="U35" s="22"/>
      <c r="V35" s="22"/>
      <c r="W35" s="22"/>
    </row>
    <row r="36" ht="25.5" customHeight="1" spans="1:23">
      <c r="A36" s="19"/>
      <c r="B36" s="20"/>
      <c r="C36" s="21"/>
      <c r="D36" s="21"/>
      <c r="E36" s="21"/>
      <c r="F36" s="21"/>
      <c r="G36" s="22">
        <f>SUM(G37:G38)</f>
        <v>75000</v>
      </c>
      <c r="H36" s="22">
        <f t="shared" si="2"/>
        <v>54334.3</v>
      </c>
      <c r="I36" s="22">
        <f t="shared" ref="I36:V36" si="10">SUM(I37:I38)</f>
        <v>4236</v>
      </c>
      <c r="J36" s="22">
        <f t="shared" si="10"/>
        <v>4138.25</v>
      </c>
      <c r="K36" s="22">
        <f t="shared" si="10"/>
        <v>5990.08</v>
      </c>
      <c r="L36" s="22">
        <f t="shared" si="10"/>
        <v>2180</v>
      </c>
      <c r="M36" s="22">
        <f t="shared" si="10"/>
        <v>2134</v>
      </c>
      <c r="N36" s="22">
        <f t="shared" si="10"/>
        <v>2749</v>
      </c>
      <c r="O36" s="26">
        <f t="shared" si="10"/>
        <v>2091.37</v>
      </c>
      <c r="P36" s="22">
        <f t="shared" si="10"/>
        <v>3223</v>
      </c>
      <c r="Q36" s="22">
        <f t="shared" si="10"/>
        <v>1267</v>
      </c>
      <c r="R36" s="22">
        <f t="shared" si="10"/>
        <v>1113</v>
      </c>
      <c r="S36" s="22">
        <f t="shared" si="10"/>
        <v>1844</v>
      </c>
      <c r="T36" s="22">
        <f t="shared" si="10"/>
        <v>1454</v>
      </c>
      <c r="U36" s="22">
        <f t="shared" si="10"/>
        <v>1914.6</v>
      </c>
      <c r="V36" s="22">
        <f t="shared" si="10"/>
        <v>20000</v>
      </c>
      <c r="W36" s="22">
        <f t="shared" ref="W36:W99" si="11">G36-H36</f>
        <v>20665.7</v>
      </c>
    </row>
    <row r="37" ht="25.5" customHeight="1" spans="1:23">
      <c r="A37" s="19" t="s">
        <v>1122</v>
      </c>
      <c r="B37" s="20" t="s">
        <v>1123</v>
      </c>
      <c r="C37" s="21" t="s">
        <v>1124</v>
      </c>
      <c r="D37" s="21" t="s">
        <v>1125</v>
      </c>
      <c r="E37" s="21" t="s">
        <v>1004</v>
      </c>
      <c r="F37" s="21" t="s">
        <v>1121</v>
      </c>
      <c r="G37" s="22">
        <v>25000</v>
      </c>
      <c r="H37" s="22">
        <f t="shared" si="2"/>
        <v>4334.3</v>
      </c>
      <c r="I37" s="22">
        <v>236</v>
      </c>
      <c r="J37" s="22">
        <v>132.25</v>
      </c>
      <c r="K37" s="22">
        <v>2216.08</v>
      </c>
      <c r="L37" s="22">
        <v>80</v>
      </c>
      <c r="M37" s="22">
        <v>34</v>
      </c>
      <c r="N37" s="22">
        <v>193</v>
      </c>
      <c r="O37" s="26">
        <v>175.37</v>
      </c>
      <c r="P37" s="22">
        <v>177</v>
      </c>
      <c r="Q37" s="22">
        <v>61</v>
      </c>
      <c r="R37" s="22">
        <v>55</v>
      </c>
      <c r="S37" s="22">
        <v>44</v>
      </c>
      <c r="T37" s="22">
        <v>54</v>
      </c>
      <c r="U37" s="22">
        <v>876.6</v>
      </c>
      <c r="V37" s="22">
        <v>0</v>
      </c>
      <c r="W37" s="22">
        <f t="shared" si="11"/>
        <v>20665.7</v>
      </c>
    </row>
    <row r="38" s="1" customFormat="1" ht="25.5" customHeight="1" spans="1:23">
      <c r="A38" s="23" t="s">
        <v>1122</v>
      </c>
      <c r="B38" s="24" t="s">
        <v>1123</v>
      </c>
      <c r="C38" s="25" t="s">
        <v>1126</v>
      </c>
      <c r="D38" s="25" t="s">
        <v>1127</v>
      </c>
      <c r="E38" s="25" t="s">
        <v>1004</v>
      </c>
      <c r="F38" s="21" t="s">
        <v>1121</v>
      </c>
      <c r="G38" s="26">
        <v>50000</v>
      </c>
      <c r="H38" s="26">
        <f t="shared" si="2"/>
        <v>50000</v>
      </c>
      <c r="I38" s="26">
        <v>4000</v>
      </c>
      <c r="J38" s="26">
        <v>4006</v>
      </c>
      <c r="K38" s="26">
        <v>3774</v>
      </c>
      <c r="L38" s="26">
        <v>2100</v>
      </c>
      <c r="M38" s="26">
        <v>2100</v>
      </c>
      <c r="N38" s="26">
        <v>2556</v>
      </c>
      <c r="O38" s="26">
        <v>1916</v>
      </c>
      <c r="P38" s="26">
        <v>3046</v>
      </c>
      <c r="Q38" s="26">
        <v>1206</v>
      </c>
      <c r="R38" s="26">
        <v>1058</v>
      </c>
      <c r="S38" s="26">
        <v>1800</v>
      </c>
      <c r="T38" s="26">
        <v>1400</v>
      </c>
      <c r="U38" s="26">
        <v>1038</v>
      </c>
      <c r="V38" s="26">
        <v>20000</v>
      </c>
      <c r="W38" s="26">
        <f t="shared" si="11"/>
        <v>0</v>
      </c>
    </row>
    <row r="39" ht="25.5" customHeight="1" spans="1:23">
      <c r="A39" s="19"/>
      <c r="B39" s="20"/>
      <c r="C39" s="21"/>
      <c r="D39" s="21"/>
      <c r="E39" s="21"/>
      <c r="F39" s="21"/>
      <c r="G39" s="22">
        <f>SUM(G40:G49)</f>
        <v>77313.4</v>
      </c>
      <c r="H39" s="22">
        <f t="shared" si="2"/>
        <v>77313.4</v>
      </c>
      <c r="I39" s="22">
        <f t="shared" ref="I39:V39" si="12">SUM(I40:I49)</f>
        <v>1799</v>
      </c>
      <c r="J39" s="22">
        <f t="shared" si="12"/>
        <v>1250</v>
      </c>
      <c r="K39" s="22">
        <f t="shared" si="12"/>
        <v>110</v>
      </c>
      <c r="L39" s="22">
        <f t="shared" si="12"/>
        <v>55</v>
      </c>
      <c r="M39" s="22">
        <f t="shared" si="12"/>
        <v>222</v>
      </c>
      <c r="N39" s="22">
        <f t="shared" si="12"/>
        <v>16324.16</v>
      </c>
      <c r="O39" s="26">
        <f t="shared" si="12"/>
        <v>130</v>
      </c>
      <c r="P39" s="22">
        <f t="shared" si="12"/>
        <v>45</v>
      </c>
      <c r="Q39" s="22">
        <f t="shared" si="12"/>
        <v>25</v>
      </c>
      <c r="R39" s="22">
        <f t="shared" si="12"/>
        <v>25</v>
      </c>
      <c r="S39" s="22">
        <f t="shared" si="12"/>
        <v>245</v>
      </c>
      <c r="T39" s="22">
        <f t="shared" si="12"/>
        <v>88</v>
      </c>
      <c r="U39" s="22">
        <f t="shared" si="12"/>
        <v>53285.24</v>
      </c>
      <c r="V39" s="22">
        <f t="shared" si="12"/>
        <v>3710</v>
      </c>
      <c r="W39" s="22">
        <f t="shared" si="11"/>
        <v>0</v>
      </c>
    </row>
    <row r="40" ht="25.5" customHeight="1" spans="1:23">
      <c r="A40" s="19" t="s">
        <v>1128</v>
      </c>
      <c r="B40" s="20" t="s">
        <v>1129</v>
      </c>
      <c r="C40" s="21" t="s">
        <v>1130</v>
      </c>
      <c r="D40" s="21" t="s">
        <v>1131</v>
      </c>
      <c r="E40" s="21" t="s">
        <v>1004</v>
      </c>
      <c r="F40" s="21" t="s">
        <v>1121</v>
      </c>
      <c r="G40" s="22">
        <v>6612</v>
      </c>
      <c r="H40" s="22">
        <f t="shared" si="2"/>
        <v>6612</v>
      </c>
      <c r="I40" s="22">
        <v>0</v>
      </c>
      <c r="J40" s="22">
        <v>0</v>
      </c>
      <c r="K40" s="22">
        <v>0</v>
      </c>
      <c r="L40" s="22">
        <v>0</v>
      </c>
      <c r="M40" s="22">
        <v>0</v>
      </c>
      <c r="N40" s="22">
        <v>1946</v>
      </c>
      <c r="O40" s="26">
        <v>0</v>
      </c>
      <c r="P40" s="22">
        <v>0</v>
      </c>
      <c r="Q40" s="22">
        <v>0</v>
      </c>
      <c r="R40" s="22">
        <v>0</v>
      </c>
      <c r="S40" s="22">
        <v>0</v>
      </c>
      <c r="T40" s="22">
        <v>0</v>
      </c>
      <c r="U40" s="22">
        <v>4666</v>
      </c>
      <c r="V40" s="22">
        <v>0</v>
      </c>
      <c r="W40" s="22">
        <f t="shared" si="11"/>
        <v>0</v>
      </c>
    </row>
    <row r="41" ht="25.5" customHeight="1" spans="1:23">
      <c r="A41" s="19" t="s">
        <v>1128</v>
      </c>
      <c r="B41" s="20" t="s">
        <v>1129</v>
      </c>
      <c r="C41" s="21" t="s">
        <v>1130</v>
      </c>
      <c r="D41" s="21" t="s">
        <v>1131</v>
      </c>
      <c r="E41" s="21" t="s">
        <v>1004</v>
      </c>
      <c r="F41" s="21" t="s">
        <v>1121</v>
      </c>
      <c r="G41" s="22">
        <v>30</v>
      </c>
      <c r="H41" s="22">
        <f t="shared" si="2"/>
        <v>30</v>
      </c>
      <c r="I41" s="22">
        <v>0</v>
      </c>
      <c r="J41" s="22">
        <v>0</v>
      </c>
      <c r="K41" s="22">
        <v>0</v>
      </c>
      <c r="L41" s="22">
        <v>0</v>
      </c>
      <c r="M41" s="22">
        <v>0</v>
      </c>
      <c r="N41" s="22">
        <v>10</v>
      </c>
      <c r="O41" s="26">
        <v>0</v>
      </c>
      <c r="P41" s="22">
        <v>0</v>
      </c>
      <c r="Q41" s="22">
        <v>0</v>
      </c>
      <c r="R41" s="22">
        <v>0</v>
      </c>
      <c r="S41" s="22">
        <v>0</v>
      </c>
      <c r="T41" s="22">
        <v>0</v>
      </c>
      <c r="U41" s="22">
        <v>20</v>
      </c>
      <c r="V41" s="22">
        <v>0</v>
      </c>
      <c r="W41" s="22">
        <f t="shared" si="11"/>
        <v>0</v>
      </c>
    </row>
    <row r="42" ht="25.5" customHeight="1" spans="1:23">
      <c r="A42" s="19" t="s">
        <v>1128</v>
      </c>
      <c r="B42" s="20" t="s">
        <v>1129</v>
      </c>
      <c r="C42" s="21" t="s">
        <v>1132</v>
      </c>
      <c r="D42" s="21" t="s">
        <v>1133</v>
      </c>
      <c r="E42" s="21" t="s">
        <v>1004</v>
      </c>
      <c r="F42" s="21" t="s">
        <v>1121</v>
      </c>
      <c r="G42" s="22">
        <v>10000</v>
      </c>
      <c r="H42" s="22">
        <f t="shared" si="2"/>
        <v>10000</v>
      </c>
      <c r="I42" s="22">
        <v>0</v>
      </c>
      <c r="J42" s="22">
        <v>0</v>
      </c>
      <c r="K42" s="22">
        <v>0</v>
      </c>
      <c r="L42" s="22">
        <v>0</v>
      </c>
      <c r="M42" s="22">
        <v>0</v>
      </c>
      <c r="N42" s="22">
        <v>0</v>
      </c>
      <c r="O42" s="26">
        <v>0</v>
      </c>
      <c r="P42" s="22">
        <v>0</v>
      </c>
      <c r="Q42" s="22">
        <v>0</v>
      </c>
      <c r="R42" s="22">
        <v>0</v>
      </c>
      <c r="S42" s="22">
        <v>0</v>
      </c>
      <c r="T42" s="22">
        <v>0</v>
      </c>
      <c r="U42" s="22">
        <v>10000</v>
      </c>
      <c r="V42" s="22">
        <v>0</v>
      </c>
      <c r="W42" s="22">
        <f t="shared" si="11"/>
        <v>0</v>
      </c>
    </row>
    <row r="43" s="1" customFormat="1" ht="25.5" customHeight="1" spans="1:23">
      <c r="A43" s="23" t="s">
        <v>1128</v>
      </c>
      <c r="B43" s="24" t="s">
        <v>1129</v>
      </c>
      <c r="C43" s="25" t="s">
        <v>1134</v>
      </c>
      <c r="D43" s="25" t="s">
        <v>1135</v>
      </c>
      <c r="E43" s="25" t="s">
        <v>1004</v>
      </c>
      <c r="F43" s="21" t="s">
        <v>1121</v>
      </c>
      <c r="G43" s="26">
        <v>635</v>
      </c>
      <c r="H43" s="26">
        <f t="shared" si="2"/>
        <v>635</v>
      </c>
      <c r="I43" s="26">
        <v>0</v>
      </c>
      <c r="J43" s="26">
        <v>125</v>
      </c>
      <c r="K43" s="26">
        <v>10</v>
      </c>
      <c r="L43" s="26">
        <v>5</v>
      </c>
      <c r="M43" s="26">
        <v>22</v>
      </c>
      <c r="N43" s="26">
        <v>10</v>
      </c>
      <c r="O43" s="26">
        <v>10</v>
      </c>
      <c r="P43" s="26">
        <v>5</v>
      </c>
      <c r="Q43" s="26">
        <v>5</v>
      </c>
      <c r="R43" s="26">
        <v>5</v>
      </c>
      <c r="S43" s="26">
        <v>25</v>
      </c>
      <c r="T43" s="26">
        <v>8</v>
      </c>
      <c r="U43" s="26">
        <v>35</v>
      </c>
      <c r="V43" s="26">
        <v>370</v>
      </c>
      <c r="W43" s="26">
        <f t="shared" si="11"/>
        <v>0</v>
      </c>
    </row>
    <row r="44" s="1" customFormat="1" ht="25.5" customHeight="1" spans="1:23">
      <c r="A44" s="23" t="s">
        <v>1128</v>
      </c>
      <c r="B44" s="24" t="s">
        <v>1129</v>
      </c>
      <c r="C44" s="25" t="s">
        <v>1134</v>
      </c>
      <c r="D44" s="25" t="s">
        <v>1136</v>
      </c>
      <c r="E44" s="25" t="s">
        <v>1004</v>
      </c>
      <c r="F44" s="21" t="s">
        <v>1121</v>
      </c>
      <c r="G44" s="26">
        <v>1984</v>
      </c>
      <c r="H44" s="26">
        <f t="shared" si="2"/>
        <v>1984</v>
      </c>
      <c r="I44" s="26">
        <v>0</v>
      </c>
      <c r="J44" s="26">
        <v>0</v>
      </c>
      <c r="K44" s="26">
        <v>0</v>
      </c>
      <c r="L44" s="26">
        <v>0</v>
      </c>
      <c r="M44" s="26">
        <v>0</v>
      </c>
      <c r="N44" s="26">
        <v>565</v>
      </c>
      <c r="O44" s="26">
        <v>0</v>
      </c>
      <c r="P44" s="26">
        <v>0</v>
      </c>
      <c r="Q44" s="26">
        <v>0</v>
      </c>
      <c r="R44" s="26">
        <v>0</v>
      </c>
      <c r="S44" s="26">
        <v>0</v>
      </c>
      <c r="T44" s="26">
        <v>0</v>
      </c>
      <c r="U44" s="26">
        <v>1419</v>
      </c>
      <c r="V44" s="26">
        <v>0</v>
      </c>
      <c r="W44" s="26">
        <f t="shared" si="11"/>
        <v>0</v>
      </c>
    </row>
    <row r="45" ht="25.5" customHeight="1" spans="1:23">
      <c r="A45" s="19" t="s">
        <v>1128</v>
      </c>
      <c r="B45" s="20" t="s">
        <v>1129</v>
      </c>
      <c r="C45" s="21" t="s">
        <v>1137</v>
      </c>
      <c r="D45" s="21" t="s">
        <v>1138</v>
      </c>
      <c r="E45" s="21" t="s">
        <v>1004</v>
      </c>
      <c r="F45" s="21" t="s">
        <v>1121</v>
      </c>
      <c r="G45" s="22">
        <v>340</v>
      </c>
      <c r="H45" s="22">
        <f t="shared" si="2"/>
        <v>340</v>
      </c>
      <c r="I45" s="22">
        <v>0</v>
      </c>
      <c r="J45" s="22">
        <v>0</v>
      </c>
      <c r="K45" s="22">
        <v>0</v>
      </c>
      <c r="L45" s="22">
        <v>0</v>
      </c>
      <c r="M45" s="22">
        <v>0</v>
      </c>
      <c r="N45" s="22">
        <v>0</v>
      </c>
      <c r="O45" s="26">
        <v>0</v>
      </c>
      <c r="P45" s="22">
        <v>0</v>
      </c>
      <c r="Q45" s="22">
        <v>0</v>
      </c>
      <c r="R45" s="22">
        <v>0</v>
      </c>
      <c r="S45" s="22">
        <v>0</v>
      </c>
      <c r="T45" s="22">
        <v>0</v>
      </c>
      <c r="U45" s="22">
        <v>340</v>
      </c>
      <c r="V45" s="22">
        <v>0</v>
      </c>
      <c r="W45" s="22">
        <f t="shared" si="11"/>
        <v>0</v>
      </c>
    </row>
    <row r="46" ht="25.5" customHeight="1" spans="1:23">
      <c r="A46" s="19" t="s">
        <v>1128</v>
      </c>
      <c r="B46" s="20" t="s">
        <v>1129</v>
      </c>
      <c r="C46" s="21" t="s">
        <v>1139</v>
      </c>
      <c r="D46" s="21" t="s">
        <v>1140</v>
      </c>
      <c r="E46" s="21" t="s">
        <v>1004</v>
      </c>
      <c r="F46" s="21" t="s">
        <v>1121</v>
      </c>
      <c r="G46" s="22">
        <v>918.4</v>
      </c>
      <c r="H46" s="22">
        <f t="shared" si="2"/>
        <v>918.4</v>
      </c>
      <c r="I46" s="22">
        <v>12</v>
      </c>
      <c r="J46" s="22">
        <v>0</v>
      </c>
      <c r="K46" s="22">
        <v>0</v>
      </c>
      <c r="L46" s="22">
        <v>0</v>
      </c>
      <c r="M46" s="22">
        <v>0</v>
      </c>
      <c r="N46" s="22">
        <v>19.24</v>
      </c>
      <c r="O46" s="26">
        <v>0</v>
      </c>
      <c r="P46" s="22">
        <v>0</v>
      </c>
      <c r="Q46" s="22">
        <v>0</v>
      </c>
      <c r="R46" s="22">
        <v>0</v>
      </c>
      <c r="S46" s="22">
        <v>0</v>
      </c>
      <c r="T46" s="22">
        <v>0</v>
      </c>
      <c r="U46" s="22">
        <v>887.16</v>
      </c>
      <c r="V46" s="22">
        <v>0</v>
      </c>
      <c r="W46" s="22">
        <f t="shared" si="11"/>
        <v>0</v>
      </c>
    </row>
    <row r="47" ht="25.5" customHeight="1" spans="1:23">
      <c r="A47" s="19" t="s">
        <v>1128</v>
      </c>
      <c r="B47" s="20" t="s">
        <v>1129</v>
      </c>
      <c r="C47" s="21" t="s">
        <v>1141</v>
      </c>
      <c r="D47" s="21" t="s">
        <v>1142</v>
      </c>
      <c r="E47" s="21" t="s">
        <v>1004</v>
      </c>
      <c r="F47" s="21" t="s">
        <v>1143</v>
      </c>
      <c r="G47" s="22">
        <v>10000</v>
      </c>
      <c r="H47" s="22">
        <f t="shared" si="2"/>
        <v>10000</v>
      </c>
      <c r="I47" s="22">
        <v>0</v>
      </c>
      <c r="J47" s="22">
        <v>0</v>
      </c>
      <c r="K47" s="22">
        <v>0</v>
      </c>
      <c r="L47" s="22">
        <v>0</v>
      </c>
      <c r="M47" s="22">
        <v>0</v>
      </c>
      <c r="N47" s="22">
        <v>0</v>
      </c>
      <c r="O47" s="26">
        <v>0</v>
      </c>
      <c r="P47" s="22">
        <v>0</v>
      </c>
      <c r="Q47" s="22">
        <v>0</v>
      </c>
      <c r="R47" s="22">
        <v>0</v>
      </c>
      <c r="S47" s="22">
        <v>0</v>
      </c>
      <c r="T47" s="22">
        <v>0</v>
      </c>
      <c r="U47" s="22">
        <v>10000</v>
      </c>
      <c r="V47" s="22">
        <v>0</v>
      </c>
      <c r="W47" s="22">
        <f t="shared" si="11"/>
        <v>0</v>
      </c>
    </row>
    <row r="48" ht="25.5" customHeight="1" spans="1:23">
      <c r="A48" s="19" t="s">
        <v>1128</v>
      </c>
      <c r="B48" s="20" t="s">
        <v>1129</v>
      </c>
      <c r="C48" s="21" t="s">
        <v>1144</v>
      </c>
      <c r="D48" s="21" t="s">
        <v>1145</v>
      </c>
      <c r="E48" s="21" t="s">
        <v>1004</v>
      </c>
      <c r="F48" s="21" t="s">
        <v>1121</v>
      </c>
      <c r="G48" s="22">
        <v>26853</v>
      </c>
      <c r="H48" s="22">
        <f t="shared" si="2"/>
        <v>26853</v>
      </c>
      <c r="I48" s="22">
        <v>0</v>
      </c>
      <c r="J48" s="22">
        <v>0</v>
      </c>
      <c r="K48" s="22">
        <v>0</v>
      </c>
      <c r="L48" s="22">
        <v>0</v>
      </c>
      <c r="M48" s="22">
        <v>0</v>
      </c>
      <c r="N48" s="22">
        <v>8202.92</v>
      </c>
      <c r="O48" s="26">
        <v>0</v>
      </c>
      <c r="P48" s="22">
        <v>0</v>
      </c>
      <c r="Q48" s="22">
        <v>0</v>
      </c>
      <c r="R48" s="22">
        <v>0</v>
      </c>
      <c r="S48" s="22">
        <v>0</v>
      </c>
      <c r="T48" s="22">
        <v>0</v>
      </c>
      <c r="U48" s="22">
        <v>18650.08</v>
      </c>
      <c r="V48" s="22">
        <v>0</v>
      </c>
      <c r="W48" s="22">
        <f t="shared" si="11"/>
        <v>0</v>
      </c>
    </row>
    <row r="49" s="1" customFormat="1" ht="25.5" customHeight="1" spans="1:23">
      <c r="A49" s="23"/>
      <c r="B49" s="24" t="s">
        <v>1146</v>
      </c>
      <c r="C49" s="25" t="s">
        <v>1147</v>
      </c>
      <c r="D49" s="25"/>
      <c r="E49" s="25" t="s">
        <v>1085</v>
      </c>
      <c r="F49" s="21" t="s">
        <v>1121</v>
      </c>
      <c r="G49" s="26">
        <v>19941</v>
      </c>
      <c r="H49" s="26">
        <f t="shared" si="2"/>
        <v>19941</v>
      </c>
      <c r="I49" s="26">
        <v>1787</v>
      </c>
      <c r="J49" s="26">
        <v>1125</v>
      </c>
      <c r="K49" s="26">
        <v>100</v>
      </c>
      <c r="L49" s="26">
        <v>50</v>
      </c>
      <c r="M49" s="26">
        <v>200</v>
      </c>
      <c r="N49" s="26">
        <v>5571</v>
      </c>
      <c r="O49" s="26">
        <v>120</v>
      </c>
      <c r="P49" s="26">
        <v>40</v>
      </c>
      <c r="Q49" s="26">
        <v>20</v>
      </c>
      <c r="R49" s="26">
        <v>20</v>
      </c>
      <c r="S49" s="26">
        <v>220</v>
      </c>
      <c r="T49" s="26">
        <v>80</v>
      </c>
      <c r="U49" s="26">
        <v>7268</v>
      </c>
      <c r="V49" s="26">
        <v>3340</v>
      </c>
      <c r="W49" s="26">
        <f t="shared" si="11"/>
        <v>0</v>
      </c>
    </row>
    <row r="50" ht="25.5" customHeight="1" spans="1:23">
      <c r="A50" s="19"/>
      <c r="B50" s="20"/>
      <c r="C50" s="21"/>
      <c r="D50" s="21"/>
      <c r="E50" s="21"/>
      <c r="F50" s="21"/>
      <c r="G50" s="22">
        <f>SUM(G51:G69)</f>
        <v>685672.52</v>
      </c>
      <c r="H50" s="22">
        <f t="shared" si="2"/>
        <v>685672.52</v>
      </c>
      <c r="I50" s="22">
        <f t="shared" ref="I50:V50" si="13">SUM(I51:I69)</f>
        <v>0</v>
      </c>
      <c r="J50" s="22">
        <f t="shared" si="13"/>
        <v>37917.75</v>
      </c>
      <c r="K50" s="22">
        <f t="shared" si="13"/>
        <v>157046.6</v>
      </c>
      <c r="L50" s="22">
        <f t="shared" si="13"/>
        <v>56922.8</v>
      </c>
      <c r="M50" s="22">
        <f t="shared" si="13"/>
        <v>42348.1</v>
      </c>
      <c r="N50" s="22">
        <f t="shared" si="13"/>
        <v>96083.68</v>
      </c>
      <c r="O50" s="26">
        <f t="shared" si="13"/>
        <v>83973.84</v>
      </c>
      <c r="P50" s="22">
        <f t="shared" si="13"/>
        <v>43659.32</v>
      </c>
      <c r="Q50" s="22">
        <f t="shared" si="13"/>
        <v>29072.14</v>
      </c>
      <c r="R50" s="22">
        <f t="shared" si="13"/>
        <v>24623.41</v>
      </c>
      <c r="S50" s="22">
        <f t="shared" si="13"/>
        <v>60999.22</v>
      </c>
      <c r="T50" s="22">
        <f t="shared" si="13"/>
        <v>31778.57</v>
      </c>
      <c r="U50" s="22">
        <f t="shared" si="13"/>
        <v>21247.09</v>
      </c>
      <c r="V50" s="22">
        <f t="shared" si="13"/>
        <v>0</v>
      </c>
      <c r="W50" s="22">
        <f t="shared" si="11"/>
        <v>0</v>
      </c>
    </row>
    <row r="51" ht="25.5" customHeight="1" spans="1:23">
      <c r="A51" s="19" t="s">
        <v>1148</v>
      </c>
      <c r="B51" s="20" t="s">
        <v>1149</v>
      </c>
      <c r="C51" s="21" t="s">
        <v>1150</v>
      </c>
      <c r="D51" s="21" t="s">
        <v>1151</v>
      </c>
      <c r="E51" s="21" t="s">
        <v>1004</v>
      </c>
      <c r="F51" s="21" t="s">
        <v>1152</v>
      </c>
      <c r="G51" s="22">
        <v>1597</v>
      </c>
      <c r="H51" s="22">
        <f t="shared" si="2"/>
        <v>1597</v>
      </c>
      <c r="I51" s="22">
        <v>0</v>
      </c>
      <c r="J51" s="22">
        <v>0</v>
      </c>
      <c r="K51" s="22">
        <v>148</v>
      </c>
      <c r="L51" s="22">
        <v>140</v>
      </c>
      <c r="M51" s="22">
        <v>0</v>
      </c>
      <c r="N51" s="22">
        <v>138</v>
      </c>
      <c r="O51" s="26">
        <v>146</v>
      </c>
      <c r="P51" s="22">
        <v>421</v>
      </c>
      <c r="Q51" s="22">
        <v>321</v>
      </c>
      <c r="R51" s="22">
        <v>0</v>
      </c>
      <c r="S51" s="22">
        <v>283</v>
      </c>
      <c r="T51" s="22">
        <v>0</v>
      </c>
      <c r="U51" s="22">
        <v>0</v>
      </c>
      <c r="V51" s="22">
        <v>0</v>
      </c>
      <c r="W51" s="22">
        <f t="shared" si="11"/>
        <v>0</v>
      </c>
    </row>
    <row r="52" ht="25.5" customHeight="1" spans="1:23">
      <c r="A52" s="19" t="s">
        <v>1148</v>
      </c>
      <c r="B52" s="20" t="s">
        <v>1149</v>
      </c>
      <c r="C52" s="21" t="s">
        <v>1153</v>
      </c>
      <c r="D52" s="21" t="s">
        <v>1154</v>
      </c>
      <c r="E52" s="21" t="s">
        <v>1004</v>
      </c>
      <c r="F52" s="21" t="s">
        <v>1155</v>
      </c>
      <c r="G52" s="22">
        <v>13200</v>
      </c>
      <c r="H52" s="22">
        <f t="shared" si="2"/>
        <v>13200</v>
      </c>
      <c r="I52" s="22">
        <v>0</v>
      </c>
      <c r="J52" s="22">
        <v>867.6</v>
      </c>
      <c r="K52" s="22">
        <v>2280</v>
      </c>
      <c r="L52" s="22">
        <v>1099.2</v>
      </c>
      <c r="M52" s="22">
        <v>853.2</v>
      </c>
      <c r="N52" s="22">
        <v>1894.8</v>
      </c>
      <c r="O52" s="26">
        <v>1504.8</v>
      </c>
      <c r="P52" s="22">
        <v>1423.2</v>
      </c>
      <c r="Q52" s="22">
        <v>866.4</v>
      </c>
      <c r="R52" s="22">
        <v>0</v>
      </c>
      <c r="S52" s="22">
        <v>1203.6</v>
      </c>
      <c r="T52" s="22">
        <v>723.6</v>
      </c>
      <c r="U52" s="22">
        <v>483.6</v>
      </c>
      <c r="V52" s="22">
        <v>0</v>
      </c>
      <c r="W52" s="22">
        <f t="shared" si="11"/>
        <v>0</v>
      </c>
    </row>
    <row r="53" ht="25.5" customHeight="1" spans="1:23">
      <c r="A53" s="19" t="s">
        <v>1148</v>
      </c>
      <c r="B53" s="20" t="s">
        <v>1149</v>
      </c>
      <c r="C53" s="21" t="s">
        <v>1156</v>
      </c>
      <c r="D53" s="21" t="s">
        <v>1157</v>
      </c>
      <c r="E53" s="21" t="s">
        <v>1004</v>
      </c>
      <c r="F53" s="21" t="s">
        <v>1158</v>
      </c>
      <c r="G53" s="22">
        <v>11735</v>
      </c>
      <c r="H53" s="22">
        <f t="shared" si="2"/>
        <v>11735</v>
      </c>
      <c r="I53" s="22">
        <v>0</v>
      </c>
      <c r="J53" s="22">
        <v>1000</v>
      </c>
      <c r="K53" s="22">
        <v>1000</v>
      </c>
      <c r="L53" s="22">
        <v>1000</v>
      </c>
      <c r="M53" s="22">
        <v>1000</v>
      </c>
      <c r="N53" s="22">
        <v>1000</v>
      </c>
      <c r="O53" s="26">
        <v>1000</v>
      </c>
      <c r="P53" s="22">
        <v>1000</v>
      </c>
      <c r="Q53" s="22">
        <v>1000</v>
      </c>
      <c r="R53" s="22">
        <v>735</v>
      </c>
      <c r="S53" s="22">
        <v>1000</v>
      </c>
      <c r="T53" s="22">
        <v>1000</v>
      </c>
      <c r="U53" s="22">
        <v>1000</v>
      </c>
      <c r="V53" s="22">
        <v>0</v>
      </c>
      <c r="W53" s="22">
        <f t="shared" si="11"/>
        <v>0</v>
      </c>
    </row>
    <row r="54" ht="25.5" customHeight="1" spans="1:23">
      <c r="A54" s="19" t="s">
        <v>1148</v>
      </c>
      <c r="B54" s="20" t="s">
        <v>1149</v>
      </c>
      <c r="C54" s="21" t="s">
        <v>1159</v>
      </c>
      <c r="D54" s="21" t="s">
        <v>1160</v>
      </c>
      <c r="E54" s="21" t="s">
        <v>1004</v>
      </c>
      <c r="F54" s="21" t="s">
        <v>1161</v>
      </c>
      <c r="G54" s="22">
        <v>7791</v>
      </c>
      <c r="H54" s="22">
        <f t="shared" si="2"/>
        <v>7791</v>
      </c>
      <c r="I54" s="22">
        <v>0</v>
      </c>
      <c r="J54" s="22">
        <v>469</v>
      </c>
      <c r="K54" s="22">
        <v>1267</v>
      </c>
      <c r="L54" s="22">
        <v>734</v>
      </c>
      <c r="M54" s="22">
        <v>585</v>
      </c>
      <c r="N54" s="22">
        <v>1054</v>
      </c>
      <c r="O54" s="26">
        <v>809</v>
      </c>
      <c r="P54" s="22">
        <v>594</v>
      </c>
      <c r="Q54" s="22">
        <v>426</v>
      </c>
      <c r="R54" s="22">
        <v>365</v>
      </c>
      <c r="S54" s="22">
        <v>686</v>
      </c>
      <c r="T54" s="22">
        <v>468</v>
      </c>
      <c r="U54" s="22">
        <v>334</v>
      </c>
      <c r="V54" s="22">
        <v>0</v>
      </c>
      <c r="W54" s="22">
        <f t="shared" si="11"/>
        <v>0</v>
      </c>
    </row>
    <row r="55" ht="25.5" customHeight="1" spans="1:23">
      <c r="A55" s="19" t="s">
        <v>1148</v>
      </c>
      <c r="B55" s="20" t="s">
        <v>1149</v>
      </c>
      <c r="C55" s="21" t="s">
        <v>1150</v>
      </c>
      <c r="D55" s="21" t="s">
        <v>1151</v>
      </c>
      <c r="E55" s="21" t="s">
        <v>1004</v>
      </c>
      <c r="F55" s="21" t="s">
        <v>1162</v>
      </c>
      <c r="G55" s="22">
        <v>23222</v>
      </c>
      <c r="H55" s="22">
        <f t="shared" si="2"/>
        <v>23222</v>
      </c>
      <c r="I55" s="22">
        <v>0</v>
      </c>
      <c r="J55" s="22">
        <v>1418</v>
      </c>
      <c r="K55" s="22">
        <v>3659</v>
      </c>
      <c r="L55" s="22">
        <v>2073</v>
      </c>
      <c r="M55" s="22">
        <v>1659</v>
      </c>
      <c r="N55" s="22">
        <v>3109</v>
      </c>
      <c r="O55" s="26">
        <v>2364</v>
      </c>
      <c r="P55" s="22">
        <v>1608</v>
      </c>
      <c r="Q55" s="22">
        <v>1105</v>
      </c>
      <c r="R55" s="22">
        <v>1552</v>
      </c>
      <c r="S55" s="22">
        <v>2042</v>
      </c>
      <c r="T55" s="22">
        <v>1207</v>
      </c>
      <c r="U55" s="22">
        <v>1426</v>
      </c>
      <c r="V55" s="22">
        <v>0</v>
      </c>
      <c r="W55" s="22">
        <f t="shared" si="11"/>
        <v>0</v>
      </c>
    </row>
    <row r="56" ht="25.5" customHeight="1" spans="1:23">
      <c r="A56" s="19" t="s">
        <v>1148</v>
      </c>
      <c r="B56" s="20" t="s">
        <v>1149</v>
      </c>
      <c r="C56" s="21" t="s">
        <v>1150</v>
      </c>
      <c r="D56" s="21" t="s">
        <v>1151</v>
      </c>
      <c r="E56" s="21" t="s">
        <v>1004</v>
      </c>
      <c r="F56" s="21" t="s">
        <v>1163</v>
      </c>
      <c r="G56" s="22">
        <v>495</v>
      </c>
      <c r="H56" s="22">
        <f t="shared" si="2"/>
        <v>495</v>
      </c>
      <c r="I56" s="22">
        <v>0</v>
      </c>
      <c r="J56" s="22">
        <v>0</v>
      </c>
      <c r="K56" s="22">
        <v>0</v>
      </c>
      <c r="L56" s="22">
        <v>0</v>
      </c>
      <c r="M56" s="22">
        <v>0</v>
      </c>
      <c r="N56" s="22">
        <v>0</v>
      </c>
      <c r="O56" s="26">
        <v>0</v>
      </c>
      <c r="P56" s="22">
        <v>0</v>
      </c>
      <c r="Q56" s="22">
        <v>0</v>
      </c>
      <c r="R56" s="22">
        <v>0</v>
      </c>
      <c r="S56" s="22">
        <v>0</v>
      </c>
      <c r="T56" s="22">
        <v>495</v>
      </c>
      <c r="U56" s="22">
        <v>0</v>
      </c>
      <c r="V56" s="22">
        <v>0</v>
      </c>
      <c r="W56" s="22">
        <f t="shared" si="11"/>
        <v>0</v>
      </c>
    </row>
    <row r="57" ht="25.5" customHeight="1" spans="1:23">
      <c r="A57" s="19" t="s">
        <v>1148</v>
      </c>
      <c r="B57" s="20" t="s">
        <v>1149</v>
      </c>
      <c r="C57" s="21" t="s">
        <v>1153</v>
      </c>
      <c r="D57" s="21" t="s">
        <v>1154</v>
      </c>
      <c r="E57" s="21" t="s">
        <v>1004</v>
      </c>
      <c r="F57" s="21" t="s">
        <v>1164</v>
      </c>
      <c r="G57" s="22">
        <v>113765</v>
      </c>
      <c r="H57" s="22">
        <f t="shared" si="2"/>
        <v>113765</v>
      </c>
      <c r="I57" s="22">
        <v>0</v>
      </c>
      <c r="J57" s="22">
        <v>5983</v>
      </c>
      <c r="K57" s="22">
        <v>29441</v>
      </c>
      <c r="L57" s="22">
        <v>9144</v>
      </c>
      <c r="M57" s="22">
        <v>6968</v>
      </c>
      <c r="N57" s="22">
        <v>14289</v>
      </c>
      <c r="O57" s="26">
        <v>15598</v>
      </c>
      <c r="P57" s="22">
        <v>6716</v>
      </c>
      <c r="Q57" s="22">
        <v>4235</v>
      </c>
      <c r="R57" s="22">
        <v>3811</v>
      </c>
      <c r="S57" s="22">
        <v>10876</v>
      </c>
      <c r="T57" s="22">
        <v>4686</v>
      </c>
      <c r="U57" s="22">
        <v>2018</v>
      </c>
      <c r="V57" s="22">
        <v>0</v>
      </c>
      <c r="W57" s="22">
        <f t="shared" si="11"/>
        <v>0</v>
      </c>
    </row>
    <row r="58" ht="25.5" customHeight="1" spans="1:23">
      <c r="A58" s="19" t="s">
        <v>1148</v>
      </c>
      <c r="B58" s="20" t="s">
        <v>1149</v>
      </c>
      <c r="C58" s="21" t="s">
        <v>1165</v>
      </c>
      <c r="D58" s="21" t="s">
        <v>1166</v>
      </c>
      <c r="E58" s="21" t="s">
        <v>1004</v>
      </c>
      <c r="F58" s="21" t="s">
        <v>1167</v>
      </c>
      <c r="G58" s="22">
        <v>13905.52</v>
      </c>
      <c r="H58" s="22">
        <f t="shared" si="2"/>
        <v>13905.52</v>
      </c>
      <c r="I58" s="22">
        <v>0</v>
      </c>
      <c r="J58" s="22">
        <v>575.15</v>
      </c>
      <c r="K58" s="22">
        <v>2020.6</v>
      </c>
      <c r="L58" s="22">
        <v>1781.6</v>
      </c>
      <c r="M58" s="22">
        <v>358.9</v>
      </c>
      <c r="N58" s="22">
        <v>4573.88</v>
      </c>
      <c r="O58" s="26">
        <v>523.04</v>
      </c>
      <c r="P58" s="22">
        <v>681.12</v>
      </c>
      <c r="Q58" s="22">
        <v>668.74</v>
      </c>
      <c r="R58" s="22">
        <v>186.41</v>
      </c>
      <c r="S58" s="22">
        <v>96.62</v>
      </c>
      <c r="T58" s="22">
        <v>947.97</v>
      </c>
      <c r="U58" s="22">
        <v>1491.49</v>
      </c>
      <c r="V58" s="22">
        <v>0</v>
      </c>
      <c r="W58" s="22">
        <f t="shared" si="11"/>
        <v>0</v>
      </c>
    </row>
    <row r="59" ht="25.5" customHeight="1" spans="1:23">
      <c r="A59" s="19" t="s">
        <v>1148</v>
      </c>
      <c r="B59" s="20" t="s">
        <v>1149</v>
      </c>
      <c r="C59" s="21" t="s">
        <v>1168</v>
      </c>
      <c r="D59" s="21" t="s">
        <v>1169</v>
      </c>
      <c r="E59" s="21" t="s">
        <v>1004</v>
      </c>
      <c r="F59" s="21" t="s">
        <v>1170</v>
      </c>
      <c r="G59" s="22">
        <v>64070</v>
      </c>
      <c r="H59" s="22">
        <f t="shared" si="2"/>
        <v>64070</v>
      </c>
      <c r="I59" s="22">
        <v>0</v>
      </c>
      <c r="J59" s="22">
        <v>3779</v>
      </c>
      <c r="K59" s="22">
        <v>10056</v>
      </c>
      <c r="L59" s="22">
        <v>5947</v>
      </c>
      <c r="M59" s="22">
        <v>4530</v>
      </c>
      <c r="N59" s="22">
        <v>12053</v>
      </c>
      <c r="O59" s="26">
        <v>5642</v>
      </c>
      <c r="P59" s="22">
        <v>4130</v>
      </c>
      <c r="Q59" s="22">
        <v>3258</v>
      </c>
      <c r="R59" s="22">
        <v>3075</v>
      </c>
      <c r="S59" s="22">
        <v>5332</v>
      </c>
      <c r="T59" s="22">
        <v>3540</v>
      </c>
      <c r="U59" s="22">
        <v>2728</v>
      </c>
      <c r="V59" s="22">
        <v>0</v>
      </c>
      <c r="W59" s="22">
        <f t="shared" si="11"/>
        <v>0</v>
      </c>
    </row>
    <row r="60" ht="25.5" customHeight="1" spans="1:23">
      <c r="A60" s="19" t="s">
        <v>1148</v>
      </c>
      <c r="B60" s="20" t="s">
        <v>1149</v>
      </c>
      <c r="C60" s="21" t="s">
        <v>1171</v>
      </c>
      <c r="D60" s="21" t="s">
        <v>1172</v>
      </c>
      <c r="E60" s="21" t="s">
        <v>1004</v>
      </c>
      <c r="F60" s="21" t="s">
        <v>1173</v>
      </c>
      <c r="G60" s="22">
        <v>15000</v>
      </c>
      <c r="H60" s="22">
        <f t="shared" si="2"/>
        <v>15000</v>
      </c>
      <c r="I60" s="22">
        <v>0</v>
      </c>
      <c r="J60" s="22">
        <v>1464</v>
      </c>
      <c r="K60" s="22">
        <v>2680</v>
      </c>
      <c r="L60" s="22">
        <v>1336</v>
      </c>
      <c r="M60" s="22">
        <v>1162</v>
      </c>
      <c r="N60" s="22">
        <v>2010</v>
      </c>
      <c r="O60" s="26">
        <v>1572</v>
      </c>
      <c r="P60" s="22">
        <v>1235</v>
      </c>
      <c r="Q60" s="22">
        <v>959</v>
      </c>
      <c r="R60" s="22">
        <v>662</v>
      </c>
      <c r="S60" s="22">
        <v>1063</v>
      </c>
      <c r="T60" s="22">
        <v>647</v>
      </c>
      <c r="U60" s="22">
        <v>210</v>
      </c>
      <c r="V60" s="22">
        <v>0</v>
      </c>
      <c r="W60" s="22">
        <f t="shared" si="11"/>
        <v>0</v>
      </c>
    </row>
    <row r="61" ht="25.5" customHeight="1" spans="1:23">
      <c r="A61" s="19" t="s">
        <v>1148</v>
      </c>
      <c r="B61" s="20" t="s">
        <v>1149</v>
      </c>
      <c r="C61" s="21" t="s">
        <v>1150</v>
      </c>
      <c r="D61" s="21" t="s">
        <v>1151</v>
      </c>
      <c r="E61" s="21" t="s">
        <v>1004</v>
      </c>
      <c r="F61" s="21" t="s">
        <v>1174</v>
      </c>
      <c r="G61" s="22">
        <v>503</v>
      </c>
      <c r="H61" s="22">
        <f t="shared" si="2"/>
        <v>503</v>
      </c>
      <c r="I61" s="22">
        <v>0</v>
      </c>
      <c r="J61" s="22">
        <v>0</v>
      </c>
      <c r="K61" s="22">
        <v>0</v>
      </c>
      <c r="L61" s="22">
        <v>0</v>
      </c>
      <c r="M61" s="22">
        <v>0</v>
      </c>
      <c r="N61" s="22">
        <v>0</v>
      </c>
      <c r="O61" s="26">
        <v>0</v>
      </c>
      <c r="P61" s="22">
        <v>503</v>
      </c>
      <c r="Q61" s="22">
        <v>0</v>
      </c>
      <c r="R61" s="22">
        <v>0</v>
      </c>
      <c r="S61" s="22">
        <v>0</v>
      </c>
      <c r="T61" s="22">
        <v>0</v>
      </c>
      <c r="U61" s="22">
        <v>0</v>
      </c>
      <c r="V61" s="22">
        <v>0</v>
      </c>
      <c r="W61" s="22">
        <f t="shared" si="11"/>
        <v>0</v>
      </c>
    </row>
    <row r="62" ht="25.5" customHeight="1" spans="1:23">
      <c r="A62" s="19" t="s">
        <v>1148</v>
      </c>
      <c r="B62" s="20" t="s">
        <v>1149</v>
      </c>
      <c r="C62" s="21" t="s">
        <v>1150</v>
      </c>
      <c r="D62" s="21" t="s">
        <v>1151</v>
      </c>
      <c r="E62" s="21" t="s">
        <v>1004</v>
      </c>
      <c r="F62" s="21" t="s">
        <v>1175</v>
      </c>
      <c r="G62" s="22">
        <v>24382</v>
      </c>
      <c r="H62" s="22">
        <f t="shared" si="2"/>
        <v>24382</v>
      </c>
      <c r="I62" s="22">
        <v>0</v>
      </c>
      <c r="J62" s="22">
        <v>1485</v>
      </c>
      <c r="K62" s="22">
        <v>4401</v>
      </c>
      <c r="L62" s="22">
        <v>2216</v>
      </c>
      <c r="M62" s="22">
        <v>1482</v>
      </c>
      <c r="N62" s="22">
        <v>4933</v>
      </c>
      <c r="O62" s="26">
        <v>2188</v>
      </c>
      <c r="P62" s="22">
        <v>1795</v>
      </c>
      <c r="Q62" s="22">
        <v>1093</v>
      </c>
      <c r="R62" s="22">
        <v>842</v>
      </c>
      <c r="S62" s="22">
        <v>1796</v>
      </c>
      <c r="T62" s="22">
        <v>1095</v>
      </c>
      <c r="U62" s="22">
        <v>1056</v>
      </c>
      <c r="V62" s="22">
        <v>0</v>
      </c>
      <c r="W62" s="22">
        <f t="shared" si="11"/>
        <v>0</v>
      </c>
    </row>
    <row r="63" ht="25.5" customHeight="1" spans="1:23">
      <c r="A63" s="19" t="s">
        <v>1148</v>
      </c>
      <c r="B63" s="20" t="s">
        <v>1149</v>
      </c>
      <c r="C63" s="21" t="s">
        <v>1168</v>
      </c>
      <c r="D63" s="21" t="s">
        <v>1169</v>
      </c>
      <c r="E63" s="21" t="s">
        <v>1004</v>
      </c>
      <c r="F63" s="21" t="s">
        <v>1176</v>
      </c>
      <c r="G63" s="22">
        <v>166</v>
      </c>
      <c r="H63" s="22">
        <f t="shared" si="2"/>
        <v>166</v>
      </c>
      <c r="I63" s="22">
        <v>0</v>
      </c>
      <c r="J63" s="22">
        <v>0</v>
      </c>
      <c r="K63" s="22">
        <v>0</v>
      </c>
      <c r="L63" s="22">
        <v>0</v>
      </c>
      <c r="M63" s="22">
        <v>0</v>
      </c>
      <c r="N63" s="22">
        <v>0</v>
      </c>
      <c r="O63" s="26">
        <v>0</v>
      </c>
      <c r="P63" s="22">
        <v>0</v>
      </c>
      <c r="Q63" s="22">
        <v>0</v>
      </c>
      <c r="R63" s="22">
        <v>81</v>
      </c>
      <c r="S63" s="22">
        <v>0</v>
      </c>
      <c r="T63" s="22">
        <v>85</v>
      </c>
      <c r="U63" s="22">
        <v>0</v>
      </c>
      <c r="V63" s="22">
        <v>0</v>
      </c>
      <c r="W63" s="22">
        <f t="shared" si="11"/>
        <v>0</v>
      </c>
    </row>
    <row r="64" ht="25.5" customHeight="1" spans="1:23">
      <c r="A64" s="19" t="s">
        <v>1148</v>
      </c>
      <c r="B64" s="20" t="s">
        <v>1149</v>
      </c>
      <c r="C64" s="21" t="s">
        <v>1168</v>
      </c>
      <c r="D64" s="21" t="s">
        <v>1169</v>
      </c>
      <c r="E64" s="21" t="s">
        <v>1004</v>
      </c>
      <c r="F64" s="21" t="s">
        <v>1177</v>
      </c>
      <c r="G64" s="22">
        <v>17785</v>
      </c>
      <c r="H64" s="22">
        <f t="shared" si="2"/>
        <v>17785</v>
      </c>
      <c r="I64" s="22">
        <v>0</v>
      </c>
      <c r="J64" s="22">
        <v>1086</v>
      </c>
      <c r="K64" s="22">
        <v>2030</v>
      </c>
      <c r="L64" s="22">
        <v>1617</v>
      </c>
      <c r="M64" s="22">
        <v>1126</v>
      </c>
      <c r="N64" s="22">
        <v>3694</v>
      </c>
      <c r="O64" s="26">
        <v>1281</v>
      </c>
      <c r="P64" s="22">
        <v>1190</v>
      </c>
      <c r="Q64" s="22">
        <v>1153</v>
      </c>
      <c r="R64" s="22">
        <v>863</v>
      </c>
      <c r="S64" s="22">
        <v>1059</v>
      </c>
      <c r="T64" s="22">
        <v>1237</v>
      </c>
      <c r="U64" s="22">
        <v>1449</v>
      </c>
      <c r="V64" s="22">
        <v>0</v>
      </c>
      <c r="W64" s="22">
        <f t="shared" si="11"/>
        <v>0</v>
      </c>
    </row>
    <row r="65" ht="25.5" customHeight="1" spans="1:23">
      <c r="A65" s="19" t="s">
        <v>1148</v>
      </c>
      <c r="B65" s="20" t="s">
        <v>1149</v>
      </c>
      <c r="C65" s="21" t="s">
        <v>1150</v>
      </c>
      <c r="D65" s="21" t="s">
        <v>1151</v>
      </c>
      <c r="E65" s="21" t="s">
        <v>1004</v>
      </c>
      <c r="F65" s="21" t="s">
        <v>1178</v>
      </c>
      <c r="G65" s="22">
        <v>365617</v>
      </c>
      <c r="H65" s="22">
        <f t="shared" si="2"/>
        <v>365617</v>
      </c>
      <c r="I65" s="22">
        <v>0</v>
      </c>
      <c r="J65" s="22">
        <v>18847</v>
      </c>
      <c r="K65" s="22">
        <v>96568</v>
      </c>
      <c r="L65" s="22">
        <v>29043</v>
      </c>
      <c r="M65" s="22">
        <v>21980</v>
      </c>
      <c r="N65" s="22">
        <v>46086</v>
      </c>
      <c r="O65" s="26">
        <v>50456</v>
      </c>
      <c r="P65" s="22">
        <v>21289</v>
      </c>
      <c r="Q65" s="22">
        <v>13203</v>
      </c>
      <c r="R65" s="22">
        <v>11847</v>
      </c>
      <c r="S65" s="22">
        <v>34771</v>
      </c>
      <c r="T65" s="22">
        <v>14730</v>
      </c>
      <c r="U65" s="22">
        <v>6797</v>
      </c>
      <c r="V65" s="22">
        <v>0</v>
      </c>
      <c r="W65" s="22">
        <f t="shared" si="11"/>
        <v>0</v>
      </c>
    </row>
    <row r="66" ht="25.5" customHeight="1" spans="1:23">
      <c r="A66" s="19" t="s">
        <v>1148</v>
      </c>
      <c r="B66" s="20" t="s">
        <v>1149</v>
      </c>
      <c r="C66" s="21" t="s">
        <v>1168</v>
      </c>
      <c r="D66" s="21" t="s">
        <v>1169</v>
      </c>
      <c r="E66" s="21" t="s">
        <v>1004</v>
      </c>
      <c r="F66" s="21" t="s">
        <v>1179</v>
      </c>
      <c r="G66" s="22">
        <v>85</v>
      </c>
      <c r="H66" s="22">
        <f t="shared" si="2"/>
        <v>85</v>
      </c>
      <c r="I66" s="22">
        <v>0</v>
      </c>
      <c r="J66" s="22">
        <v>0</v>
      </c>
      <c r="K66" s="22">
        <v>0</v>
      </c>
      <c r="L66" s="22">
        <v>0</v>
      </c>
      <c r="M66" s="22">
        <v>0</v>
      </c>
      <c r="N66" s="22">
        <v>0</v>
      </c>
      <c r="O66" s="26">
        <v>0</v>
      </c>
      <c r="P66" s="22">
        <v>85</v>
      </c>
      <c r="Q66" s="22">
        <v>0</v>
      </c>
      <c r="R66" s="22">
        <v>0</v>
      </c>
      <c r="S66" s="22">
        <v>0</v>
      </c>
      <c r="T66" s="22">
        <v>0</v>
      </c>
      <c r="U66" s="22">
        <v>0</v>
      </c>
      <c r="V66" s="22">
        <v>0</v>
      </c>
      <c r="W66" s="22">
        <f t="shared" si="11"/>
        <v>0</v>
      </c>
    </row>
    <row r="67" ht="25.5" customHeight="1" spans="1:23">
      <c r="A67" s="19" t="s">
        <v>1148</v>
      </c>
      <c r="B67" s="20" t="s">
        <v>1149</v>
      </c>
      <c r="C67" s="21" t="s">
        <v>1159</v>
      </c>
      <c r="D67" s="21" t="s">
        <v>1160</v>
      </c>
      <c r="E67" s="21" t="s">
        <v>1004</v>
      </c>
      <c r="F67" s="21" t="s">
        <v>1180</v>
      </c>
      <c r="G67" s="22">
        <v>440</v>
      </c>
      <c r="H67" s="22">
        <f t="shared" si="2"/>
        <v>440</v>
      </c>
      <c r="I67" s="22">
        <v>0</v>
      </c>
      <c r="J67" s="22">
        <v>0</v>
      </c>
      <c r="K67" s="22">
        <v>0</v>
      </c>
      <c r="L67" s="22">
        <v>0</v>
      </c>
      <c r="M67" s="22">
        <v>0</v>
      </c>
      <c r="N67" s="22">
        <v>0</v>
      </c>
      <c r="O67" s="26">
        <v>0</v>
      </c>
      <c r="P67" s="22">
        <v>0</v>
      </c>
      <c r="Q67" s="22">
        <v>0</v>
      </c>
      <c r="R67" s="22">
        <v>0</v>
      </c>
      <c r="S67" s="22">
        <v>0</v>
      </c>
      <c r="T67" s="22">
        <v>440</v>
      </c>
      <c r="U67" s="22">
        <v>0</v>
      </c>
      <c r="V67" s="22">
        <v>0</v>
      </c>
      <c r="W67" s="22">
        <f t="shared" si="11"/>
        <v>0</v>
      </c>
    </row>
    <row r="68" ht="25.5" customHeight="1" spans="1:23">
      <c r="A68" s="19" t="s">
        <v>1148</v>
      </c>
      <c r="B68" s="20" t="s">
        <v>1149</v>
      </c>
      <c r="C68" s="21" t="s">
        <v>1168</v>
      </c>
      <c r="D68" s="21" t="s">
        <v>1169</v>
      </c>
      <c r="E68" s="21" t="s">
        <v>1004</v>
      </c>
      <c r="F68" s="21" t="s">
        <v>1181</v>
      </c>
      <c r="G68" s="22">
        <v>960</v>
      </c>
      <c r="H68" s="22">
        <f t="shared" si="2"/>
        <v>960</v>
      </c>
      <c r="I68" s="22">
        <v>0</v>
      </c>
      <c r="J68" s="22">
        <v>0</v>
      </c>
      <c r="K68" s="22">
        <v>116</v>
      </c>
      <c r="L68" s="22">
        <v>74</v>
      </c>
      <c r="M68" s="22">
        <v>0</v>
      </c>
      <c r="N68" s="22">
        <v>83</v>
      </c>
      <c r="O68" s="26">
        <v>77</v>
      </c>
      <c r="P68" s="22">
        <v>299</v>
      </c>
      <c r="Q68" s="22">
        <v>176</v>
      </c>
      <c r="R68" s="22">
        <v>0</v>
      </c>
      <c r="S68" s="22">
        <v>135</v>
      </c>
      <c r="T68" s="22">
        <v>0</v>
      </c>
      <c r="U68" s="22">
        <v>0</v>
      </c>
      <c r="V68" s="22">
        <v>0</v>
      </c>
      <c r="W68" s="22">
        <f t="shared" si="11"/>
        <v>0</v>
      </c>
    </row>
    <row r="69" ht="25.5" customHeight="1" spans="1:23">
      <c r="A69" s="19" t="s">
        <v>1148</v>
      </c>
      <c r="B69" s="20" t="s">
        <v>1149</v>
      </c>
      <c r="C69" s="21" t="s">
        <v>1168</v>
      </c>
      <c r="D69" s="21" t="s">
        <v>1169</v>
      </c>
      <c r="E69" s="21" t="s">
        <v>1004</v>
      </c>
      <c r="F69" s="21" t="s">
        <v>1182</v>
      </c>
      <c r="G69" s="22">
        <v>10954</v>
      </c>
      <c r="H69" s="22">
        <f t="shared" si="2"/>
        <v>10954</v>
      </c>
      <c r="I69" s="22">
        <v>0</v>
      </c>
      <c r="J69" s="22">
        <v>944</v>
      </c>
      <c r="K69" s="22">
        <v>1380</v>
      </c>
      <c r="L69" s="22">
        <v>718</v>
      </c>
      <c r="M69" s="22">
        <v>644</v>
      </c>
      <c r="N69" s="22">
        <v>1166</v>
      </c>
      <c r="O69" s="26">
        <v>813</v>
      </c>
      <c r="P69" s="22">
        <v>690</v>
      </c>
      <c r="Q69" s="22">
        <v>608</v>
      </c>
      <c r="R69" s="22">
        <v>604</v>
      </c>
      <c r="S69" s="22">
        <v>656</v>
      </c>
      <c r="T69" s="22">
        <v>477</v>
      </c>
      <c r="U69" s="22">
        <v>2254</v>
      </c>
      <c r="V69" s="22">
        <v>0</v>
      </c>
      <c r="W69" s="22">
        <f t="shared" si="11"/>
        <v>0</v>
      </c>
    </row>
    <row r="70" ht="25.5" customHeight="1" spans="1:23">
      <c r="A70" s="19"/>
      <c r="B70" s="20"/>
      <c r="C70" s="21"/>
      <c r="D70" s="21"/>
      <c r="E70" s="21"/>
      <c r="F70" s="21"/>
      <c r="G70" s="22">
        <f>SUM(G71:G107)</f>
        <v>72475.24</v>
      </c>
      <c r="H70" s="22">
        <f t="shared" ref="H70:H113" si="14">SUM(I70:V70)</f>
        <v>66861.66</v>
      </c>
      <c r="I70" s="22">
        <f t="shared" ref="I70:V70" si="15">SUM(I71:I107)</f>
        <v>9468.35</v>
      </c>
      <c r="J70" s="22">
        <f t="shared" si="15"/>
        <v>7697.08</v>
      </c>
      <c r="K70" s="22">
        <f t="shared" si="15"/>
        <v>8464.52</v>
      </c>
      <c r="L70" s="22">
        <f t="shared" si="15"/>
        <v>4179.52</v>
      </c>
      <c r="M70" s="22">
        <f t="shared" si="15"/>
        <v>3312.07</v>
      </c>
      <c r="N70" s="22">
        <f t="shared" si="15"/>
        <v>9515.87</v>
      </c>
      <c r="O70" s="26">
        <f t="shared" si="15"/>
        <v>5842.72</v>
      </c>
      <c r="P70" s="22">
        <f t="shared" si="15"/>
        <v>4280.22</v>
      </c>
      <c r="Q70" s="22">
        <f t="shared" si="15"/>
        <v>2869.6</v>
      </c>
      <c r="R70" s="22">
        <f t="shared" si="15"/>
        <v>3177.97</v>
      </c>
      <c r="S70" s="22">
        <f t="shared" si="15"/>
        <v>3953.07</v>
      </c>
      <c r="T70" s="22">
        <f t="shared" si="15"/>
        <v>2350.61</v>
      </c>
      <c r="U70" s="22">
        <f t="shared" si="15"/>
        <v>1673.39</v>
      </c>
      <c r="V70" s="22">
        <f t="shared" si="15"/>
        <v>76.67</v>
      </c>
      <c r="W70" s="22">
        <f t="shared" si="11"/>
        <v>5613.58</v>
      </c>
    </row>
    <row r="71" ht="25.5" customHeight="1" spans="1:23">
      <c r="A71" s="19" t="s">
        <v>1183</v>
      </c>
      <c r="B71" s="20" t="s">
        <v>1184</v>
      </c>
      <c r="C71" s="21" t="s">
        <v>1185</v>
      </c>
      <c r="D71" s="21" t="s">
        <v>1186</v>
      </c>
      <c r="E71" s="21" t="s">
        <v>1004</v>
      </c>
      <c r="F71" s="21" t="s">
        <v>1187</v>
      </c>
      <c r="G71" s="22">
        <v>2982</v>
      </c>
      <c r="H71" s="22">
        <f t="shared" si="14"/>
        <v>2982</v>
      </c>
      <c r="I71" s="22">
        <v>0</v>
      </c>
      <c r="J71" s="22">
        <v>1813</v>
      </c>
      <c r="K71" s="22">
        <v>448</v>
      </c>
      <c r="L71" s="22">
        <v>0</v>
      </c>
      <c r="M71" s="22">
        <v>0</v>
      </c>
      <c r="N71" s="22">
        <v>0</v>
      </c>
      <c r="O71" s="26">
        <v>189</v>
      </c>
      <c r="P71" s="22">
        <v>203</v>
      </c>
      <c r="Q71" s="22">
        <v>0</v>
      </c>
      <c r="R71" s="22">
        <v>77</v>
      </c>
      <c r="S71" s="22">
        <v>196</v>
      </c>
      <c r="T71" s="22">
        <v>0</v>
      </c>
      <c r="U71" s="22">
        <v>56</v>
      </c>
      <c r="V71" s="22">
        <v>0</v>
      </c>
      <c r="W71" s="22">
        <f t="shared" si="11"/>
        <v>0</v>
      </c>
    </row>
    <row r="72" ht="25.5" customHeight="1" spans="1:23">
      <c r="A72" s="19" t="s">
        <v>1183</v>
      </c>
      <c r="B72" s="20" t="s">
        <v>1184</v>
      </c>
      <c r="C72" s="21" t="s">
        <v>1188</v>
      </c>
      <c r="D72" s="21" t="s">
        <v>1189</v>
      </c>
      <c r="E72" s="21" t="s">
        <v>1004</v>
      </c>
      <c r="F72" s="21" t="s">
        <v>1187</v>
      </c>
      <c r="G72" s="22">
        <v>3480</v>
      </c>
      <c r="H72" s="22">
        <f t="shared" si="14"/>
        <v>3480</v>
      </c>
      <c r="I72" s="22">
        <v>0</v>
      </c>
      <c r="J72" s="22">
        <v>348</v>
      </c>
      <c r="K72" s="22">
        <v>549.6</v>
      </c>
      <c r="L72" s="22">
        <v>237.6</v>
      </c>
      <c r="M72" s="22">
        <v>253.2</v>
      </c>
      <c r="N72" s="22">
        <v>606</v>
      </c>
      <c r="O72" s="26">
        <v>279.6</v>
      </c>
      <c r="P72" s="22">
        <v>212.4</v>
      </c>
      <c r="Q72" s="22">
        <v>192</v>
      </c>
      <c r="R72" s="22">
        <v>306</v>
      </c>
      <c r="S72" s="22">
        <v>139.2</v>
      </c>
      <c r="T72" s="22">
        <v>212.4</v>
      </c>
      <c r="U72" s="22">
        <v>144</v>
      </c>
      <c r="V72" s="22">
        <v>0</v>
      </c>
      <c r="W72" s="22">
        <f t="shared" si="11"/>
        <v>0</v>
      </c>
    </row>
    <row r="73" ht="25.5" customHeight="1" spans="1:23">
      <c r="A73" s="19" t="s">
        <v>1183</v>
      </c>
      <c r="B73" s="20" t="s">
        <v>1184</v>
      </c>
      <c r="C73" s="21" t="s">
        <v>1190</v>
      </c>
      <c r="D73" s="21" t="s">
        <v>861</v>
      </c>
      <c r="E73" s="21" t="s">
        <v>1004</v>
      </c>
      <c r="F73" s="21" t="s">
        <v>1187</v>
      </c>
      <c r="G73" s="22">
        <v>5624.13</v>
      </c>
      <c r="H73" s="22">
        <f t="shared" si="14"/>
        <v>4174.02</v>
      </c>
      <c r="I73" s="22">
        <v>2073</v>
      </c>
      <c r="J73" s="22">
        <v>292.76</v>
      </c>
      <c r="K73" s="22">
        <v>204.07</v>
      </c>
      <c r="L73" s="22">
        <v>232.67</v>
      </c>
      <c r="M73" s="22">
        <v>203.77</v>
      </c>
      <c r="N73" s="22">
        <v>274.01</v>
      </c>
      <c r="O73" s="26">
        <v>176.31</v>
      </c>
      <c r="P73" s="22">
        <v>119.64</v>
      </c>
      <c r="Q73" s="22">
        <v>21.8</v>
      </c>
      <c r="R73" s="22">
        <v>99.88</v>
      </c>
      <c r="S73" s="22">
        <v>177.4</v>
      </c>
      <c r="T73" s="22">
        <v>95.44</v>
      </c>
      <c r="U73" s="22">
        <v>146.99</v>
      </c>
      <c r="V73" s="22">
        <v>56.28</v>
      </c>
      <c r="W73" s="22">
        <f t="shared" si="11"/>
        <v>1450.11</v>
      </c>
    </row>
    <row r="74" ht="25.5" customHeight="1" spans="1:23">
      <c r="A74" s="19" t="s">
        <v>1183</v>
      </c>
      <c r="B74" s="20" t="s">
        <v>1184</v>
      </c>
      <c r="C74" s="21" t="s">
        <v>1191</v>
      </c>
      <c r="D74" s="21" t="s">
        <v>1192</v>
      </c>
      <c r="E74" s="21" t="s">
        <v>1004</v>
      </c>
      <c r="F74" s="21" t="s">
        <v>1187</v>
      </c>
      <c r="G74" s="22">
        <v>129.4</v>
      </c>
      <c r="H74" s="22">
        <f t="shared" si="14"/>
        <v>129.4</v>
      </c>
      <c r="I74" s="22">
        <v>13.6</v>
      </c>
      <c r="J74" s="22">
        <v>9.6</v>
      </c>
      <c r="K74" s="22">
        <v>9.6</v>
      </c>
      <c r="L74" s="22">
        <v>6.6</v>
      </c>
      <c r="M74" s="22">
        <v>6.6</v>
      </c>
      <c r="N74" s="22">
        <v>9.6</v>
      </c>
      <c r="O74" s="26">
        <v>9.6</v>
      </c>
      <c r="P74" s="22">
        <v>9.6</v>
      </c>
      <c r="Q74" s="22">
        <v>9.6</v>
      </c>
      <c r="R74" s="22">
        <v>9.6</v>
      </c>
      <c r="S74" s="22">
        <v>9.6</v>
      </c>
      <c r="T74" s="22">
        <v>9.6</v>
      </c>
      <c r="U74" s="22">
        <v>6.6</v>
      </c>
      <c r="V74" s="22">
        <v>9.6</v>
      </c>
      <c r="W74" s="22">
        <f t="shared" si="11"/>
        <v>0</v>
      </c>
    </row>
    <row r="75" ht="25.5" customHeight="1" spans="1:23">
      <c r="A75" s="19" t="s">
        <v>1183</v>
      </c>
      <c r="B75" s="20" t="s">
        <v>1184</v>
      </c>
      <c r="C75" s="21" t="s">
        <v>1193</v>
      </c>
      <c r="D75" s="21" t="s">
        <v>1194</v>
      </c>
      <c r="E75" s="21" t="s">
        <v>1004</v>
      </c>
      <c r="F75" s="21" t="s">
        <v>1187</v>
      </c>
      <c r="G75" s="22">
        <v>642</v>
      </c>
      <c r="H75" s="22">
        <f t="shared" si="14"/>
        <v>642.01</v>
      </c>
      <c r="I75" s="22">
        <v>197.28</v>
      </c>
      <c r="J75" s="22">
        <v>35.16</v>
      </c>
      <c r="K75" s="22">
        <v>46.54</v>
      </c>
      <c r="L75" s="22">
        <v>41.81</v>
      </c>
      <c r="M75" s="22">
        <v>43.06</v>
      </c>
      <c r="N75" s="22">
        <v>31.01</v>
      </c>
      <c r="O75" s="26">
        <v>46.85</v>
      </c>
      <c r="P75" s="22">
        <v>30.24</v>
      </c>
      <c r="Q75" s="22">
        <v>34.4</v>
      </c>
      <c r="R75" s="22">
        <v>36.38</v>
      </c>
      <c r="S75" s="22">
        <v>38.94</v>
      </c>
      <c r="T75" s="22">
        <v>32.45</v>
      </c>
      <c r="U75" s="22">
        <v>19.66</v>
      </c>
      <c r="V75" s="22">
        <v>8.23</v>
      </c>
      <c r="W75" s="22">
        <f t="shared" si="11"/>
        <v>-0.0100000000001046</v>
      </c>
    </row>
    <row r="76" ht="25.5" customHeight="1" spans="1:23">
      <c r="A76" s="19" t="s">
        <v>1183</v>
      </c>
      <c r="B76" s="20" t="s">
        <v>1184</v>
      </c>
      <c r="C76" s="21" t="s">
        <v>1195</v>
      </c>
      <c r="D76" s="21" t="s">
        <v>1196</v>
      </c>
      <c r="E76" s="21" t="s">
        <v>1004</v>
      </c>
      <c r="F76" s="21" t="s">
        <v>1187</v>
      </c>
      <c r="G76" s="22">
        <v>45</v>
      </c>
      <c r="H76" s="22">
        <f t="shared" si="14"/>
        <v>45</v>
      </c>
      <c r="I76" s="22">
        <v>10</v>
      </c>
      <c r="J76" s="22">
        <v>0</v>
      </c>
      <c r="K76" s="22">
        <v>0</v>
      </c>
      <c r="L76" s="22">
        <v>0</v>
      </c>
      <c r="M76" s="22">
        <v>0</v>
      </c>
      <c r="N76" s="22">
        <v>10</v>
      </c>
      <c r="O76" s="26">
        <v>0</v>
      </c>
      <c r="P76" s="22">
        <v>5</v>
      </c>
      <c r="Q76" s="22">
        <v>0</v>
      </c>
      <c r="R76" s="22">
        <v>5</v>
      </c>
      <c r="S76" s="22">
        <v>0</v>
      </c>
      <c r="T76" s="22">
        <v>5</v>
      </c>
      <c r="U76" s="22">
        <v>10</v>
      </c>
      <c r="V76" s="22">
        <v>0</v>
      </c>
      <c r="W76" s="22">
        <f t="shared" si="11"/>
        <v>0</v>
      </c>
    </row>
    <row r="77" ht="25.5" customHeight="1" spans="1:23">
      <c r="A77" s="19" t="s">
        <v>1183</v>
      </c>
      <c r="B77" s="20" t="s">
        <v>1184</v>
      </c>
      <c r="C77" s="21" t="s">
        <v>1197</v>
      </c>
      <c r="D77" s="21" t="s">
        <v>1198</v>
      </c>
      <c r="E77" s="21" t="s">
        <v>1004</v>
      </c>
      <c r="F77" s="21" t="s">
        <v>1187</v>
      </c>
      <c r="G77" s="22">
        <v>2226</v>
      </c>
      <c r="H77" s="22">
        <f t="shared" si="14"/>
        <v>2226</v>
      </c>
      <c r="I77" s="22">
        <v>0</v>
      </c>
      <c r="J77" s="22">
        <v>301</v>
      </c>
      <c r="K77" s="22">
        <v>396</v>
      </c>
      <c r="L77" s="22">
        <v>165</v>
      </c>
      <c r="M77" s="22">
        <v>122</v>
      </c>
      <c r="N77" s="22">
        <v>251</v>
      </c>
      <c r="O77" s="26">
        <v>244</v>
      </c>
      <c r="P77" s="22">
        <v>101</v>
      </c>
      <c r="Q77" s="22">
        <v>108</v>
      </c>
      <c r="R77" s="22">
        <v>122</v>
      </c>
      <c r="S77" s="22">
        <v>301</v>
      </c>
      <c r="T77" s="22">
        <v>79</v>
      </c>
      <c r="U77" s="22">
        <v>36</v>
      </c>
      <c r="V77" s="22">
        <v>0</v>
      </c>
      <c r="W77" s="22">
        <f t="shared" si="11"/>
        <v>0</v>
      </c>
    </row>
    <row r="78" ht="25.5" customHeight="1" spans="1:23">
      <c r="A78" s="19" t="s">
        <v>1183</v>
      </c>
      <c r="B78" s="20" t="s">
        <v>1184</v>
      </c>
      <c r="C78" s="21" t="s">
        <v>1199</v>
      </c>
      <c r="D78" s="21" t="s">
        <v>1200</v>
      </c>
      <c r="E78" s="21" t="s">
        <v>1004</v>
      </c>
      <c r="F78" s="21" t="s">
        <v>1187</v>
      </c>
      <c r="G78" s="22">
        <v>627</v>
      </c>
      <c r="H78" s="22">
        <f t="shared" si="14"/>
        <v>627</v>
      </c>
      <c r="I78" s="22">
        <v>627</v>
      </c>
      <c r="J78" s="22">
        <v>0</v>
      </c>
      <c r="K78" s="22">
        <v>0</v>
      </c>
      <c r="L78" s="22">
        <v>0</v>
      </c>
      <c r="M78" s="22">
        <v>0</v>
      </c>
      <c r="N78" s="22">
        <v>0</v>
      </c>
      <c r="O78" s="26">
        <v>0</v>
      </c>
      <c r="P78" s="22">
        <v>0</v>
      </c>
      <c r="Q78" s="22">
        <v>0</v>
      </c>
      <c r="R78" s="22">
        <v>0</v>
      </c>
      <c r="S78" s="22">
        <v>0</v>
      </c>
      <c r="T78" s="22">
        <v>0</v>
      </c>
      <c r="U78" s="22">
        <v>0</v>
      </c>
      <c r="V78" s="22">
        <v>0</v>
      </c>
      <c r="W78" s="22">
        <f t="shared" si="11"/>
        <v>0</v>
      </c>
    </row>
    <row r="79" ht="25.5" customHeight="1" spans="1:23">
      <c r="A79" s="19" t="s">
        <v>1183</v>
      </c>
      <c r="B79" s="20" t="s">
        <v>1184</v>
      </c>
      <c r="C79" s="21" t="s">
        <v>1201</v>
      </c>
      <c r="D79" s="21" t="s">
        <v>1202</v>
      </c>
      <c r="E79" s="21" t="s">
        <v>1004</v>
      </c>
      <c r="F79" s="21" t="s">
        <v>1187</v>
      </c>
      <c r="G79" s="22">
        <v>169.5</v>
      </c>
      <c r="H79" s="22">
        <f t="shared" si="14"/>
        <v>169.5</v>
      </c>
      <c r="I79" s="22">
        <v>61.5</v>
      </c>
      <c r="J79" s="22">
        <v>9.9</v>
      </c>
      <c r="K79" s="22">
        <v>10.8</v>
      </c>
      <c r="L79" s="22">
        <v>9.3</v>
      </c>
      <c r="M79" s="22">
        <v>10.2</v>
      </c>
      <c r="N79" s="22">
        <v>7.2</v>
      </c>
      <c r="O79" s="26">
        <v>11.1</v>
      </c>
      <c r="P79" s="22">
        <v>7.5</v>
      </c>
      <c r="Q79" s="22">
        <v>9.6</v>
      </c>
      <c r="R79" s="22">
        <v>8.4</v>
      </c>
      <c r="S79" s="22">
        <v>10.2</v>
      </c>
      <c r="T79" s="22">
        <v>9</v>
      </c>
      <c r="U79" s="22">
        <v>4.8</v>
      </c>
      <c r="V79" s="22">
        <v>0</v>
      </c>
      <c r="W79" s="22">
        <f t="shared" si="11"/>
        <v>0</v>
      </c>
    </row>
    <row r="80" ht="25.5" customHeight="1" spans="1:23">
      <c r="A80" s="19" t="s">
        <v>1183</v>
      </c>
      <c r="B80" s="20" t="s">
        <v>1184</v>
      </c>
      <c r="C80" s="21" t="s">
        <v>1203</v>
      </c>
      <c r="D80" s="21" t="s">
        <v>1204</v>
      </c>
      <c r="E80" s="21" t="s">
        <v>1004</v>
      </c>
      <c r="F80" s="21" t="s">
        <v>1187</v>
      </c>
      <c r="G80" s="22">
        <v>1078.4</v>
      </c>
      <c r="H80" s="22">
        <f t="shared" si="14"/>
        <v>1078.4</v>
      </c>
      <c r="I80" s="22">
        <v>0</v>
      </c>
      <c r="J80" s="22">
        <v>203.37</v>
      </c>
      <c r="K80" s="22">
        <v>174.66</v>
      </c>
      <c r="L80" s="22">
        <v>108.88</v>
      </c>
      <c r="M80" s="22">
        <v>78.06</v>
      </c>
      <c r="N80" s="22">
        <v>175.09</v>
      </c>
      <c r="O80" s="26">
        <v>43.14</v>
      </c>
      <c r="P80" s="22">
        <v>71.9</v>
      </c>
      <c r="Q80" s="22">
        <v>43.14</v>
      </c>
      <c r="R80" s="22">
        <v>57.52</v>
      </c>
      <c r="S80" s="22">
        <v>61.63</v>
      </c>
      <c r="T80" s="22">
        <v>43.14</v>
      </c>
      <c r="U80" s="22">
        <v>17.87</v>
      </c>
      <c r="V80" s="22">
        <v>0</v>
      </c>
      <c r="W80" s="22">
        <f t="shared" si="11"/>
        <v>0</v>
      </c>
    </row>
    <row r="81" ht="25.5" customHeight="1" spans="1:23">
      <c r="A81" s="19" t="s">
        <v>1183</v>
      </c>
      <c r="B81" s="20" t="s">
        <v>1184</v>
      </c>
      <c r="C81" s="21" t="s">
        <v>1205</v>
      </c>
      <c r="D81" s="21" t="s">
        <v>1206</v>
      </c>
      <c r="E81" s="21" t="s">
        <v>1004</v>
      </c>
      <c r="F81" s="21" t="s">
        <v>1187</v>
      </c>
      <c r="G81" s="22">
        <v>195</v>
      </c>
      <c r="H81" s="22">
        <f t="shared" si="14"/>
        <v>195</v>
      </c>
      <c r="I81" s="22">
        <v>138</v>
      </c>
      <c r="J81" s="22">
        <v>7</v>
      </c>
      <c r="K81" s="22">
        <v>7</v>
      </c>
      <c r="L81" s="22">
        <v>5</v>
      </c>
      <c r="M81" s="22">
        <v>4</v>
      </c>
      <c r="N81" s="22">
        <v>6</v>
      </c>
      <c r="O81" s="26">
        <v>4</v>
      </c>
      <c r="P81" s="22">
        <v>5</v>
      </c>
      <c r="Q81" s="22">
        <v>6</v>
      </c>
      <c r="R81" s="22">
        <v>4</v>
      </c>
      <c r="S81" s="22">
        <v>4</v>
      </c>
      <c r="T81" s="22">
        <v>4</v>
      </c>
      <c r="U81" s="22">
        <v>1</v>
      </c>
      <c r="V81" s="22">
        <v>0</v>
      </c>
      <c r="W81" s="22">
        <f t="shared" si="11"/>
        <v>0</v>
      </c>
    </row>
    <row r="82" ht="25.5" customHeight="1" spans="1:23">
      <c r="A82" s="19" t="s">
        <v>1183</v>
      </c>
      <c r="B82" s="20" t="s">
        <v>1184</v>
      </c>
      <c r="C82" s="21" t="s">
        <v>1207</v>
      </c>
      <c r="D82" s="21" t="s">
        <v>1208</v>
      </c>
      <c r="E82" s="21" t="s">
        <v>1004</v>
      </c>
      <c r="F82" s="21" t="s">
        <v>1187</v>
      </c>
      <c r="G82" s="22">
        <v>1000</v>
      </c>
      <c r="H82" s="22">
        <f t="shared" si="14"/>
        <v>1000</v>
      </c>
      <c r="I82" s="22">
        <v>1000</v>
      </c>
      <c r="J82" s="22">
        <v>0</v>
      </c>
      <c r="K82" s="22">
        <v>0</v>
      </c>
      <c r="L82" s="22">
        <v>0</v>
      </c>
      <c r="M82" s="22">
        <v>0</v>
      </c>
      <c r="N82" s="22">
        <v>0</v>
      </c>
      <c r="O82" s="26">
        <v>0</v>
      </c>
      <c r="P82" s="22">
        <v>0</v>
      </c>
      <c r="Q82" s="22">
        <v>0</v>
      </c>
      <c r="R82" s="22">
        <v>0</v>
      </c>
      <c r="S82" s="22">
        <v>0</v>
      </c>
      <c r="T82" s="22">
        <v>0</v>
      </c>
      <c r="U82" s="22">
        <v>0</v>
      </c>
      <c r="V82" s="22">
        <v>0</v>
      </c>
      <c r="W82" s="22">
        <f t="shared" si="11"/>
        <v>0</v>
      </c>
    </row>
    <row r="83" ht="25.5" customHeight="1" spans="1:23">
      <c r="A83" s="19" t="s">
        <v>1183</v>
      </c>
      <c r="B83" s="20" t="s">
        <v>1184</v>
      </c>
      <c r="C83" s="21" t="s">
        <v>1209</v>
      </c>
      <c r="D83" s="21" t="s">
        <v>1210</v>
      </c>
      <c r="E83" s="21" t="s">
        <v>1004</v>
      </c>
      <c r="F83" s="21" t="s">
        <v>1187</v>
      </c>
      <c r="G83" s="22">
        <v>40</v>
      </c>
      <c r="H83" s="22">
        <f t="shared" si="14"/>
        <v>40</v>
      </c>
      <c r="I83" s="22">
        <v>40</v>
      </c>
      <c r="J83" s="22">
        <v>0</v>
      </c>
      <c r="K83" s="22">
        <v>0</v>
      </c>
      <c r="L83" s="22">
        <v>0</v>
      </c>
      <c r="M83" s="22">
        <v>0</v>
      </c>
      <c r="N83" s="22">
        <v>0</v>
      </c>
      <c r="O83" s="26">
        <v>0</v>
      </c>
      <c r="P83" s="22">
        <v>0</v>
      </c>
      <c r="Q83" s="22">
        <v>0</v>
      </c>
      <c r="R83" s="22">
        <v>0</v>
      </c>
      <c r="S83" s="22">
        <v>0</v>
      </c>
      <c r="T83" s="22">
        <v>0</v>
      </c>
      <c r="U83" s="22">
        <v>0</v>
      </c>
      <c r="V83" s="22">
        <v>0</v>
      </c>
      <c r="W83" s="22">
        <f t="shared" si="11"/>
        <v>0</v>
      </c>
    </row>
    <row r="84" s="1" customFormat="1" ht="25.5" customHeight="1" spans="1:23">
      <c r="A84" s="23" t="s">
        <v>1183</v>
      </c>
      <c r="B84" s="24" t="s">
        <v>1184</v>
      </c>
      <c r="C84" s="25" t="s">
        <v>1211</v>
      </c>
      <c r="D84" s="25" t="s">
        <v>1212</v>
      </c>
      <c r="E84" s="25" t="s">
        <v>1004</v>
      </c>
      <c r="F84" s="21" t="s">
        <v>1187</v>
      </c>
      <c r="G84" s="26">
        <v>35493.63</v>
      </c>
      <c r="H84" s="26">
        <f t="shared" si="14"/>
        <v>32408</v>
      </c>
      <c r="I84" s="26">
        <v>0</v>
      </c>
      <c r="J84" s="26">
        <f>2100+1174</f>
        <v>3274</v>
      </c>
      <c r="K84" s="26">
        <f>4479</f>
        <v>4479</v>
      </c>
      <c r="L84" s="26">
        <f>2100+484</f>
        <v>2584</v>
      </c>
      <c r="M84" s="26">
        <f>1500+361</f>
        <v>1861</v>
      </c>
      <c r="N84" s="26">
        <f>5600+578</f>
        <v>6178</v>
      </c>
      <c r="O84" s="26">
        <f>3600+257</f>
        <v>3857</v>
      </c>
      <c r="P84" s="26">
        <f>2100+411</f>
        <v>2511</v>
      </c>
      <c r="Q84" s="26">
        <f>1100+470</f>
        <v>1570</v>
      </c>
      <c r="R84" s="26">
        <f>1600+199</f>
        <v>1799</v>
      </c>
      <c r="S84" s="26">
        <f>1800+437</f>
        <v>2237</v>
      </c>
      <c r="T84" s="26">
        <f>800+293</f>
        <v>1093</v>
      </c>
      <c r="U84" s="26">
        <f>700+265</f>
        <v>965</v>
      </c>
      <c r="V84" s="26">
        <v>0</v>
      </c>
      <c r="W84" s="26">
        <f t="shared" si="11"/>
        <v>3085.63</v>
      </c>
    </row>
    <row r="85" ht="25.5" customHeight="1" spans="1:23">
      <c r="A85" s="19" t="s">
        <v>1183</v>
      </c>
      <c r="B85" s="20" t="s">
        <v>1184</v>
      </c>
      <c r="C85" s="21" t="s">
        <v>1213</v>
      </c>
      <c r="D85" s="21" t="s">
        <v>1214</v>
      </c>
      <c r="E85" s="21" t="s">
        <v>1004</v>
      </c>
      <c r="F85" s="21" t="s">
        <v>1215</v>
      </c>
      <c r="G85" s="22">
        <v>22</v>
      </c>
      <c r="H85" s="22">
        <f t="shared" si="14"/>
        <v>22</v>
      </c>
      <c r="I85" s="22">
        <v>3.4</v>
      </c>
      <c r="J85" s="22">
        <v>1</v>
      </c>
      <c r="K85" s="22">
        <v>1.5</v>
      </c>
      <c r="L85" s="22">
        <v>6</v>
      </c>
      <c r="M85" s="22">
        <v>1</v>
      </c>
      <c r="N85" s="22">
        <v>1.5</v>
      </c>
      <c r="O85" s="26">
        <v>1.2</v>
      </c>
      <c r="P85" s="22">
        <v>1</v>
      </c>
      <c r="Q85" s="22">
        <v>1</v>
      </c>
      <c r="R85" s="22">
        <v>1</v>
      </c>
      <c r="S85" s="22">
        <v>1.2</v>
      </c>
      <c r="T85" s="22">
        <v>1.2</v>
      </c>
      <c r="U85" s="22">
        <v>1</v>
      </c>
      <c r="V85" s="22">
        <v>0</v>
      </c>
      <c r="W85" s="22">
        <f t="shared" si="11"/>
        <v>0</v>
      </c>
    </row>
    <row r="86" ht="25.5" customHeight="1" spans="1:23">
      <c r="A86" s="19" t="s">
        <v>1183</v>
      </c>
      <c r="B86" s="20" t="s">
        <v>1184</v>
      </c>
      <c r="C86" s="21" t="s">
        <v>1216</v>
      </c>
      <c r="D86" s="21" t="s">
        <v>1217</v>
      </c>
      <c r="E86" s="21" t="s">
        <v>1004</v>
      </c>
      <c r="F86" s="21" t="s">
        <v>1218</v>
      </c>
      <c r="G86" s="22">
        <v>497.89</v>
      </c>
      <c r="H86" s="22">
        <f t="shared" si="14"/>
        <v>497.89</v>
      </c>
      <c r="I86" s="22">
        <v>0</v>
      </c>
      <c r="J86" s="22">
        <v>27.71</v>
      </c>
      <c r="K86" s="22">
        <v>124.7</v>
      </c>
      <c r="L86" s="22">
        <v>0</v>
      </c>
      <c r="M86" s="22">
        <v>0</v>
      </c>
      <c r="N86" s="22">
        <v>247.42</v>
      </c>
      <c r="O86" s="26">
        <v>16.2</v>
      </c>
      <c r="P86" s="22">
        <v>22.17</v>
      </c>
      <c r="Q86" s="22">
        <v>22.17</v>
      </c>
      <c r="R86" s="22">
        <v>0</v>
      </c>
      <c r="S86" s="22">
        <v>20.04</v>
      </c>
      <c r="T86" s="22">
        <v>17.48</v>
      </c>
      <c r="U86" s="22">
        <v>0</v>
      </c>
      <c r="V86" s="22">
        <v>0</v>
      </c>
      <c r="W86" s="22">
        <f t="shared" si="11"/>
        <v>0</v>
      </c>
    </row>
    <row r="87" ht="25.5" customHeight="1" spans="1:23">
      <c r="A87" s="19" t="s">
        <v>1183</v>
      </c>
      <c r="B87" s="20" t="s">
        <v>1184</v>
      </c>
      <c r="C87" s="21" t="s">
        <v>1219</v>
      </c>
      <c r="D87" s="21" t="s">
        <v>1220</v>
      </c>
      <c r="E87" s="21" t="s">
        <v>1004</v>
      </c>
      <c r="F87" s="21" t="s">
        <v>1221</v>
      </c>
      <c r="G87" s="22">
        <v>23</v>
      </c>
      <c r="H87" s="22">
        <f t="shared" si="14"/>
        <v>23</v>
      </c>
      <c r="I87" s="22">
        <v>8</v>
      </c>
      <c r="J87" s="22">
        <v>2.5</v>
      </c>
      <c r="K87" s="22">
        <v>2.5</v>
      </c>
      <c r="L87" s="22">
        <v>0</v>
      </c>
      <c r="M87" s="22">
        <v>0</v>
      </c>
      <c r="N87" s="22">
        <v>0</v>
      </c>
      <c r="O87" s="26">
        <v>1.5</v>
      </c>
      <c r="P87" s="22">
        <v>2.5</v>
      </c>
      <c r="Q87" s="22">
        <v>2.5</v>
      </c>
      <c r="R87" s="22">
        <v>0</v>
      </c>
      <c r="S87" s="22">
        <v>2</v>
      </c>
      <c r="T87" s="22">
        <v>1.5</v>
      </c>
      <c r="U87" s="22">
        <v>0</v>
      </c>
      <c r="V87" s="22">
        <v>0</v>
      </c>
      <c r="W87" s="22">
        <f t="shared" si="11"/>
        <v>0</v>
      </c>
    </row>
    <row r="88" ht="25.5" customHeight="1" spans="1:23">
      <c r="A88" s="19" t="s">
        <v>1183</v>
      </c>
      <c r="B88" s="20" t="s">
        <v>1184</v>
      </c>
      <c r="C88" s="21" t="s">
        <v>1222</v>
      </c>
      <c r="D88" s="21" t="s">
        <v>1223</v>
      </c>
      <c r="E88" s="21" t="s">
        <v>1004</v>
      </c>
      <c r="F88" s="21" t="s">
        <v>1224</v>
      </c>
      <c r="G88" s="22">
        <v>30.22</v>
      </c>
      <c r="H88" s="22">
        <f t="shared" si="14"/>
        <v>30.22</v>
      </c>
      <c r="I88" s="22">
        <v>0</v>
      </c>
      <c r="J88" s="22">
        <v>5</v>
      </c>
      <c r="K88" s="22">
        <v>0</v>
      </c>
      <c r="L88" s="22">
        <v>0</v>
      </c>
      <c r="M88" s="22">
        <v>0</v>
      </c>
      <c r="N88" s="22">
        <v>16</v>
      </c>
      <c r="O88" s="26">
        <v>0</v>
      </c>
      <c r="P88" s="22">
        <v>0</v>
      </c>
      <c r="Q88" s="22">
        <v>0</v>
      </c>
      <c r="R88" s="22">
        <v>0</v>
      </c>
      <c r="S88" s="22">
        <v>0</v>
      </c>
      <c r="T88" s="22">
        <v>9.22</v>
      </c>
      <c r="U88" s="22">
        <v>0</v>
      </c>
      <c r="V88" s="22">
        <v>0</v>
      </c>
      <c r="W88" s="22">
        <f t="shared" si="11"/>
        <v>0</v>
      </c>
    </row>
    <row r="89" ht="25.5" customHeight="1" spans="1:23">
      <c r="A89" s="19" t="s">
        <v>1183</v>
      </c>
      <c r="B89" s="20" t="s">
        <v>1184</v>
      </c>
      <c r="C89" s="21" t="s">
        <v>1225</v>
      </c>
      <c r="D89" s="21" t="s">
        <v>1226</v>
      </c>
      <c r="E89" s="21" t="s">
        <v>1004</v>
      </c>
      <c r="F89" s="21" t="s">
        <v>1227</v>
      </c>
      <c r="G89" s="22">
        <v>499</v>
      </c>
      <c r="H89" s="22">
        <f t="shared" si="14"/>
        <v>499</v>
      </c>
      <c r="I89" s="22">
        <v>82.6</v>
      </c>
      <c r="J89" s="22">
        <v>38.8</v>
      </c>
      <c r="K89" s="22">
        <v>80.2</v>
      </c>
      <c r="L89" s="22">
        <v>35.2</v>
      </c>
      <c r="M89" s="22">
        <v>24.8</v>
      </c>
      <c r="N89" s="22">
        <v>57.2</v>
      </c>
      <c r="O89" s="26">
        <v>47.2</v>
      </c>
      <c r="P89" s="22">
        <v>32.8</v>
      </c>
      <c r="Q89" s="22">
        <v>25.4</v>
      </c>
      <c r="R89" s="22">
        <v>27.4</v>
      </c>
      <c r="S89" s="22">
        <v>23.4</v>
      </c>
      <c r="T89" s="22">
        <v>19</v>
      </c>
      <c r="U89" s="22">
        <v>4.6</v>
      </c>
      <c r="V89" s="22">
        <v>0.4</v>
      </c>
      <c r="W89" s="22">
        <f t="shared" si="11"/>
        <v>0</v>
      </c>
    </row>
    <row r="90" ht="25.5" customHeight="1" spans="1:23">
      <c r="A90" s="19" t="s">
        <v>1183</v>
      </c>
      <c r="B90" s="20" t="s">
        <v>1184</v>
      </c>
      <c r="C90" s="21" t="s">
        <v>1228</v>
      </c>
      <c r="D90" s="21" t="s">
        <v>1229</v>
      </c>
      <c r="E90" s="21" t="s">
        <v>1004</v>
      </c>
      <c r="F90" s="21" t="s">
        <v>1230</v>
      </c>
      <c r="G90" s="22">
        <v>137.97</v>
      </c>
      <c r="H90" s="22">
        <f t="shared" si="14"/>
        <v>137.97</v>
      </c>
      <c r="I90" s="22">
        <v>0</v>
      </c>
      <c r="J90" s="22">
        <v>7.54</v>
      </c>
      <c r="K90" s="22">
        <v>34.31</v>
      </c>
      <c r="L90" s="22">
        <v>0</v>
      </c>
      <c r="M90" s="22">
        <v>2.9</v>
      </c>
      <c r="N90" s="22">
        <v>66.55</v>
      </c>
      <c r="O90" s="26">
        <v>4.3</v>
      </c>
      <c r="P90" s="22">
        <v>6.15</v>
      </c>
      <c r="Q90" s="22">
        <v>6.01</v>
      </c>
      <c r="R90" s="22">
        <v>0</v>
      </c>
      <c r="S90" s="22">
        <v>5.57</v>
      </c>
      <c r="T90" s="22">
        <v>4.64</v>
      </c>
      <c r="U90" s="22">
        <v>0</v>
      </c>
      <c r="V90" s="22">
        <v>0</v>
      </c>
      <c r="W90" s="22">
        <f t="shared" si="11"/>
        <v>0</v>
      </c>
    </row>
    <row r="91" ht="25.5" customHeight="1" spans="1:23">
      <c r="A91" s="19" t="s">
        <v>1183</v>
      </c>
      <c r="B91" s="20" t="s">
        <v>1184</v>
      </c>
      <c r="C91" s="21" t="s">
        <v>1188</v>
      </c>
      <c r="D91" s="21" t="s">
        <v>1231</v>
      </c>
      <c r="E91" s="21" t="s">
        <v>1004</v>
      </c>
      <c r="F91" s="21" t="s">
        <v>1187</v>
      </c>
      <c r="G91" s="22">
        <v>3442.25</v>
      </c>
      <c r="H91" s="22">
        <f t="shared" si="14"/>
        <v>3206.09</v>
      </c>
      <c r="I91" s="22">
        <v>71.43</v>
      </c>
      <c r="J91" s="22">
        <v>226</v>
      </c>
      <c r="K91" s="22">
        <v>702.5</v>
      </c>
      <c r="L91" s="22">
        <v>309.25</v>
      </c>
      <c r="M91" s="22">
        <v>173.5</v>
      </c>
      <c r="N91" s="22">
        <v>480.5</v>
      </c>
      <c r="O91" s="26">
        <v>273.75</v>
      </c>
      <c r="P91" s="22">
        <v>261.5</v>
      </c>
      <c r="Q91" s="22">
        <v>189.25</v>
      </c>
      <c r="R91" s="22">
        <v>218</v>
      </c>
      <c r="S91" s="22">
        <v>138.25</v>
      </c>
      <c r="T91" s="22">
        <v>154.5</v>
      </c>
      <c r="U91" s="22">
        <v>5.5</v>
      </c>
      <c r="V91" s="22">
        <v>2.16</v>
      </c>
      <c r="W91" s="22">
        <f t="shared" si="11"/>
        <v>236.16</v>
      </c>
    </row>
    <row r="92" ht="25.5" customHeight="1" spans="1:23">
      <c r="A92" s="19" t="s">
        <v>1183</v>
      </c>
      <c r="B92" s="20" t="s">
        <v>1184</v>
      </c>
      <c r="C92" s="21" t="s">
        <v>1232</v>
      </c>
      <c r="D92" s="21" t="s">
        <v>1233</v>
      </c>
      <c r="E92" s="21" t="s">
        <v>1004</v>
      </c>
      <c r="F92" s="21" t="s">
        <v>1187</v>
      </c>
      <c r="G92" s="22">
        <v>2631</v>
      </c>
      <c r="H92" s="22">
        <f t="shared" si="14"/>
        <v>2631</v>
      </c>
      <c r="I92" s="22">
        <v>2631</v>
      </c>
      <c r="J92" s="22">
        <v>0</v>
      </c>
      <c r="K92" s="22">
        <v>0</v>
      </c>
      <c r="L92" s="22">
        <v>0</v>
      </c>
      <c r="M92" s="22">
        <v>0</v>
      </c>
      <c r="N92" s="22">
        <v>0</v>
      </c>
      <c r="O92" s="26">
        <v>0</v>
      </c>
      <c r="P92" s="22">
        <v>0</v>
      </c>
      <c r="Q92" s="22">
        <v>0</v>
      </c>
      <c r="R92" s="22">
        <v>0</v>
      </c>
      <c r="S92" s="22">
        <v>0</v>
      </c>
      <c r="T92" s="22">
        <v>0</v>
      </c>
      <c r="U92" s="22">
        <v>0</v>
      </c>
      <c r="V92" s="22">
        <v>0</v>
      </c>
      <c r="W92" s="22">
        <f t="shared" si="11"/>
        <v>0</v>
      </c>
    </row>
    <row r="93" ht="25.5" customHeight="1" spans="1:23">
      <c r="A93" s="19" t="s">
        <v>1183</v>
      </c>
      <c r="B93" s="20" t="s">
        <v>1184</v>
      </c>
      <c r="C93" s="21" t="s">
        <v>1234</v>
      </c>
      <c r="D93" s="21" t="s">
        <v>1235</v>
      </c>
      <c r="E93" s="21" t="s">
        <v>1004</v>
      </c>
      <c r="F93" s="21" t="s">
        <v>1187</v>
      </c>
      <c r="G93" s="22">
        <v>71</v>
      </c>
      <c r="H93" s="22">
        <f t="shared" si="14"/>
        <v>71</v>
      </c>
      <c r="I93" s="22">
        <v>0</v>
      </c>
      <c r="J93" s="22">
        <v>11.5</v>
      </c>
      <c r="K93" s="22">
        <v>3</v>
      </c>
      <c r="L93" s="22">
        <v>6</v>
      </c>
      <c r="M93" s="22">
        <v>6</v>
      </c>
      <c r="N93" s="22">
        <v>0</v>
      </c>
      <c r="O93" s="26">
        <v>11.5</v>
      </c>
      <c r="P93" s="22">
        <v>9</v>
      </c>
      <c r="Q93" s="22">
        <v>0</v>
      </c>
      <c r="R93" s="22">
        <v>6</v>
      </c>
      <c r="S93" s="22">
        <v>6</v>
      </c>
      <c r="T93" s="22">
        <v>9</v>
      </c>
      <c r="U93" s="22">
        <v>3</v>
      </c>
      <c r="V93" s="22">
        <v>0</v>
      </c>
      <c r="W93" s="22">
        <f t="shared" si="11"/>
        <v>0</v>
      </c>
    </row>
    <row r="94" ht="25.5" customHeight="1" spans="1:23">
      <c r="A94" s="19" t="s">
        <v>1183</v>
      </c>
      <c r="B94" s="20" t="s">
        <v>1184</v>
      </c>
      <c r="C94" s="21" t="s">
        <v>1236</v>
      </c>
      <c r="D94" s="21" t="s">
        <v>1237</v>
      </c>
      <c r="E94" s="21" t="s">
        <v>1004</v>
      </c>
      <c r="F94" s="21" t="s">
        <v>1238</v>
      </c>
      <c r="G94" s="22">
        <v>20</v>
      </c>
      <c r="H94" s="22">
        <f t="shared" si="14"/>
        <v>20</v>
      </c>
      <c r="I94" s="22">
        <v>20</v>
      </c>
      <c r="J94" s="22">
        <v>0</v>
      </c>
      <c r="K94" s="22">
        <v>0</v>
      </c>
      <c r="L94" s="22">
        <v>0</v>
      </c>
      <c r="M94" s="22">
        <v>0</v>
      </c>
      <c r="N94" s="22">
        <v>0</v>
      </c>
      <c r="O94" s="26">
        <v>0</v>
      </c>
      <c r="P94" s="22">
        <v>0</v>
      </c>
      <c r="Q94" s="22">
        <v>0</v>
      </c>
      <c r="R94" s="22">
        <v>0</v>
      </c>
      <c r="S94" s="22">
        <v>0</v>
      </c>
      <c r="T94" s="22">
        <v>0</v>
      </c>
      <c r="U94" s="22">
        <v>0</v>
      </c>
      <c r="V94" s="22">
        <v>0</v>
      </c>
      <c r="W94" s="22">
        <f t="shared" si="11"/>
        <v>0</v>
      </c>
    </row>
    <row r="95" ht="25.5" customHeight="1" spans="1:23">
      <c r="A95" s="19" t="s">
        <v>1183</v>
      </c>
      <c r="B95" s="20" t="s">
        <v>1184</v>
      </c>
      <c r="C95" s="21" t="s">
        <v>1239</v>
      </c>
      <c r="D95" s="21" t="s">
        <v>1240</v>
      </c>
      <c r="E95" s="21" t="s">
        <v>1004</v>
      </c>
      <c r="F95" s="21" t="s">
        <v>1241</v>
      </c>
      <c r="G95" s="22">
        <v>2077</v>
      </c>
      <c r="H95" s="22">
        <f t="shared" si="14"/>
        <v>2077</v>
      </c>
      <c r="I95" s="22">
        <v>2067</v>
      </c>
      <c r="J95" s="22">
        <v>0</v>
      </c>
      <c r="K95" s="22">
        <v>5</v>
      </c>
      <c r="L95" s="22">
        <v>0</v>
      </c>
      <c r="M95" s="22">
        <v>0</v>
      </c>
      <c r="N95" s="22">
        <v>0</v>
      </c>
      <c r="O95" s="26">
        <v>0</v>
      </c>
      <c r="P95" s="22">
        <v>0</v>
      </c>
      <c r="Q95" s="22">
        <v>5</v>
      </c>
      <c r="R95" s="22">
        <v>0</v>
      </c>
      <c r="S95" s="22">
        <v>0</v>
      </c>
      <c r="T95" s="22">
        <v>0</v>
      </c>
      <c r="U95" s="22">
        <v>0</v>
      </c>
      <c r="V95" s="22">
        <v>0</v>
      </c>
      <c r="W95" s="22">
        <f t="shared" si="11"/>
        <v>0</v>
      </c>
    </row>
    <row r="96" ht="25.5" customHeight="1" spans="1:23">
      <c r="A96" s="19" t="s">
        <v>1183</v>
      </c>
      <c r="B96" s="20" t="s">
        <v>1184</v>
      </c>
      <c r="C96" s="21" t="s">
        <v>1242</v>
      </c>
      <c r="D96" s="21" t="s">
        <v>1243</v>
      </c>
      <c r="E96" s="21" t="s">
        <v>1004</v>
      </c>
      <c r="F96" s="21" t="s">
        <v>1187</v>
      </c>
      <c r="G96" s="22">
        <v>95</v>
      </c>
      <c r="H96" s="22">
        <f t="shared" si="14"/>
        <v>95</v>
      </c>
      <c r="I96" s="22">
        <v>15</v>
      </c>
      <c r="J96" s="22">
        <v>5</v>
      </c>
      <c r="K96" s="22">
        <v>5</v>
      </c>
      <c r="L96" s="22">
        <v>5</v>
      </c>
      <c r="M96" s="22">
        <v>5</v>
      </c>
      <c r="N96" s="22">
        <v>5</v>
      </c>
      <c r="O96" s="26">
        <v>15</v>
      </c>
      <c r="P96" s="22">
        <v>15</v>
      </c>
      <c r="Q96" s="22">
        <v>5</v>
      </c>
      <c r="R96" s="22">
        <v>5</v>
      </c>
      <c r="S96" s="22">
        <v>5</v>
      </c>
      <c r="T96" s="22">
        <v>5</v>
      </c>
      <c r="U96" s="22">
        <v>5</v>
      </c>
      <c r="V96" s="22">
        <v>0</v>
      </c>
      <c r="W96" s="22">
        <f t="shared" si="11"/>
        <v>0</v>
      </c>
    </row>
    <row r="97" ht="25.5" customHeight="1" spans="1:23">
      <c r="A97" s="19" t="s">
        <v>1183</v>
      </c>
      <c r="B97" s="20" t="s">
        <v>1184</v>
      </c>
      <c r="C97" s="21" t="s">
        <v>1244</v>
      </c>
      <c r="D97" s="21" t="s">
        <v>1245</v>
      </c>
      <c r="E97" s="21" t="s">
        <v>1004</v>
      </c>
      <c r="F97" s="21" t="s">
        <v>1187</v>
      </c>
      <c r="G97" s="22">
        <v>204</v>
      </c>
      <c r="H97" s="22">
        <f t="shared" si="14"/>
        <v>204</v>
      </c>
      <c r="I97" s="22">
        <v>20</v>
      </c>
      <c r="J97" s="22">
        <v>12</v>
      </c>
      <c r="K97" s="22">
        <v>18</v>
      </c>
      <c r="L97" s="22">
        <v>12</v>
      </c>
      <c r="M97" s="22">
        <v>12</v>
      </c>
      <c r="N97" s="22">
        <v>30</v>
      </c>
      <c r="O97" s="26">
        <v>12</v>
      </c>
      <c r="P97" s="22">
        <v>20</v>
      </c>
      <c r="Q97" s="22">
        <v>12</v>
      </c>
      <c r="R97" s="22">
        <v>12</v>
      </c>
      <c r="S97" s="22">
        <v>12</v>
      </c>
      <c r="T97" s="22">
        <v>20</v>
      </c>
      <c r="U97" s="22">
        <v>12</v>
      </c>
      <c r="V97" s="22">
        <v>0</v>
      </c>
      <c r="W97" s="22">
        <f t="shared" si="11"/>
        <v>0</v>
      </c>
    </row>
    <row r="98" ht="25.5" customHeight="1" spans="1:23">
      <c r="A98" s="19" t="s">
        <v>1183</v>
      </c>
      <c r="B98" s="20" t="s">
        <v>1184</v>
      </c>
      <c r="C98" s="21" t="s">
        <v>1246</v>
      </c>
      <c r="D98" s="21" t="s">
        <v>1247</v>
      </c>
      <c r="E98" s="21" t="s">
        <v>1004</v>
      </c>
      <c r="F98" s="21" t="s">
        <v>1187</v>
      </c>
      <c r="G98" s="22">
        <v>240</v>
      </c>
      <c r="H98" s="22">
        <f t="shared" si="14"/>
        <v>240</v>
      </c>
      <c r="I98" s="22">
        <v>0</v>
      </c>
      <c r="J98" s="22">
        <v>28</v>
      </c>
      <c r="K98" s="22">
        <v>15</v>
      </c>
      <c r="L98" s="22">
        <v>24.5</v>
      </c>
      <c r="M98" s="22">
        <v>33.8</v>
      </c>
      <c r="N98" s="22">
        <v>33.3</v>
      </c>
      <c r="O98" s="26">
        <v>35</v>
      </c>
      <c r="P98" s="22">
        <v>5.1</v>
      </c>
      <c r="Q98" s="22">
        <v>11.6</v>
      </c>
      <c r="R98" s="22">
        <v>28</v>
      </c>
      <c r="S98" s="22">
        <v>19</v>
      </c>
      <c r="T98" s="22">
        <v>6.7</v>
      </c>
      <c r="U98" s="22">
        <v>0</v>
      </c>
      <c r="V98" s="22">
        <v>0</v>
      </c>
      <c r="W98" s="22">
        <f t="shared" si="11"/>
        <v>0</v>
      </c>
    </row>
    <row r="99" ht="25.5" customHeight="1" spans="1:23">
      <c r="A99" s="19" t="s">
        <v>1183</v>
      </c>
      <c r="B99" s="20" t="s">
        <v>1184</v>
      </c>
      <c r="C99" s="21" t="s">
        <v>1248</v>
      </c>
      <c r="D99" s="21" t="s">
        <v>1249</v>
      </c>
      <c r="E99" s="21" t="s">
        <v>1004</v>
      </c>
      <c r="F99" s="21" t="s">
        <v>1187</v>
      </c>
      <c r="G99" s="22">
        <v>100</v>
      </c>
      <c r="H99" s="22">
        <f t="shared" si="14"/>
        <v>100</v>
      </c>
      <c r="I99" s="22">
        <v>5</v>
      </c>
      <c r="J99" s="22">
        <v>0</v>
      </c>
      <c r="K99" s="22">
        <v>0</v>
      </c>
      <c r="L99" s="22">
        <v>0</v>
      </c>
      <c r="M99" s="22">
        <v>0</v>
      </c>
      <c r="N99" s="22">
        <v>20</v>
      </c>
      <c r="O99" s="26">
        <v>0</v>
      </c>
      <c r="P99" s="22">
        <v>0</v>
      </c>
      <c r="Q99" s="22">
        <v>0</v>
      </c>
      <c r="R99" s="22">
        <v>0</v>
      </c>
      <c r="S99" s="22">
        <v>0</v>
      </c>
      <c r="T99" s="22">
        <v>0</v>
      </c>
      <c r="U99" s="22">
        <v>75</v>
      </c>
      <c r="V99" s="22">
        <v>0</v>
      </c>
      <c r="W99" s="22">
        <f t="shared" si="11"/>
        <v>0</v>
      </c>
    </row>
    <row r="100" ht="25.5" customHeight="1" spans="1:23">
      <c r="A100" s="19" t="s">
        <v>1183</v>
      </c>
      <c r="B100" s="20" t="s">
        <v>1184</v>
      </c>
      <c r="C100" s="21" t="s">
        <v>1250</v>
      </c>
      <c r="D100" s="21" t="s">
        <v>1251</v>
      </c>
      <c r="E100" s="21" t="s">
        <v>1004</v>
      </c>
      <c r="F100" s="21" t="s">
        <v>1187</v>
      </c>
      <c r="G100" s="22">
        <v>2292.95</v>
      </c>
      <c r="H100" s="22">
        <f t="shared" si="14"/>
        <v>2292.96</v>
      </c>
      <c r="I100" s="22">
        <v>0</v>
      </c>
      <c r="J100" s="22">
        <v>391.5</v>
      </c>
      <c r="K100" s="22">
        <v>396.2</v>
      </c>
      <c r="L100" s="22">
        <v>191.55</v>
      </c>
      <c r="M100" s="22">
        <v>153.98</v>
      </c>
      <c r="N100" s="22">
        <v>252.21</v>
      </c>
      <c r="O100" s="26">
        <v>215.64</v>
      </c>
      <c r="P100" s="22">
        <v>189.06</v>
      </c>
      <c r="Q100" s="22">
        <v>105.02</v>
      </c>
      <c r="R100" s="22">
        <v>141.89</v>
      </c>
      <c r="S100" s="22">
        <v>137.3</v>
      </c>
      <c r="T100" s="22">
        <v>96.33</v>
      </c>
      <c r="U100" s="22">
        <v>22.28</v>
      </c>
      <c r="V100" s="22">
        <v>0</v>
      </c>
      <c r="W100" s="22">
        <f t="shared" ref="W100:W145" si="16">G100-H100</f>
        <v>-0.0100000000002183</v>
      </c>
    </row>
    <row r="101" ht="25.5" customHeight="1" spans="1:23">
      <c r="A101" s="19" t="s">
        <v>1183</v>
      </c>
      <c r="B101" s="20" t="s">
        <v>1184</v>
      </c>
      <c r="C101" s="21" t="s">
        <v>1188</v>
      </c>
      <c r="D101" s="21" t="s">
        <v>1252</v>
      </c>
      <c r="E101" s="21" t="s">
        <v>1004</v>
      </c>
      <c r="F101" s="21" t="s">
        <v>1253</v>
      </c>
      <c r="G101" s="22">
        <v>995.4</v>
      </c>
      <c r="H101" s="22">
        <f t="shared" si="14"/>
        <v>314.54</v>
      </c>
      <c r="I101" s="22">
        <v>314.54</v>
      </c>
      <c r="J101" s="22">
        <v>0</v>
      </c>
      <c r="K101" s="22">
        <v>0</v>
      </c>
      <c r="L101" s="22">
        <v>0</v>
      </c>
      <c r="M101" s="22">
        <v>0</v>
      </c>
      <c r="N101" s="22">
        <v>0</v>
      </c>
      <c r="O101" s="26">
        <v>0</v>
      </c>
      <c r="P101" s="22">
        <v>0</v>
      </c>
      <c r="Q101" s="22">
        <v>0</v>
      </c>
      <c r="R101" s="22">
        <v>0</v>
      </c>
      <c r="S101" s="22">
        <v>0</v>
      </c>
      <c r="T101" s="22">
        <v>0</v>
      </c>
      <c r="U101" s="22">
        <v>0</v>
      </c>
      <c r="V101" s="22">
        <v>0</v>
      </c>
      <c r="W101" s="22">
        <f t="shared" si="16"/>
        <v>680.86</v>
      </c>
    </row>
    <row r="102" ht="25.5" customHeight="1" spans="1:23">
      <c r="A102" s="19" t="s">
        <v>1183</v>
      </c>
      <c r="B102" s="20" t="s">
        <v>1184</v>
      </c>
      <c r="C102" s="21" t="s">
        <v>1254</v>
      </c>
      <c r="D102" s="21" t="s">
        <v>1255</v>
      </c>
      <c r="E102" s="21" t="s">
        <v>1004</v>
      </c>
      <c r="F102" s="21" t="s">
        <v>1256</v>
      </c>
      <c r="G102" s="22">
        <v>1516.8</v>
      </c>
      <c r="H102" s="22">
        <f t="shared" si="14"/>
        <v>1516.8</v>
      </c>
      <c r="I102" s="22">
        <v>0</v>
      </c>
      <c r="J102" s="22">
        <v>208</v>
      </c>
      <c r="K102" s="22">
        <v>297.6</v>
      </c>
      <c r="L102" s="22">
        <v>0</v>
      </c>
      <c r="M102" s="22">
        <v>0</v>
      </c>
      <c r="N102" s="22">
        <v>275.2</v>
      </c>
      <c r="O102" s="26">
        <v>121.6</v>
      </c>
      <c r="P102" s="22">
        <v>166.4</v>
      </c>
      <c r="Q102" s="22">
        <v>166.4</v>
      </c>
      <c r="R102" s="22">
        <v>0</v>
      </c>
      <c r="S102" s="22">
        <v>150.4</v>
      </c>
      <c r="T102" s="22">
        <v>131.2</v>
      </c>
      <c r="U102" s="22">
        <v>0</v>
      </c>
      <c r="V102" s="22">
        <v>0</v>
      </c>
      <c r="W102" s="22">
        <f t="shared" si="16"/>
        <v>0</v>
      </c>
    </row>
    <row r="103" ht="25.5" customHeight="1" spans="1:23">
      <c r="A103" s="19" t="s">
        <v>1183</v>
      </c>
      <c r="B103" s="20" t="s">
        <v>1184</v>
      </c>
      <c r="C103" s="21" t="s">
        <v>1257</v>
      </c>
      <c r="D103" s="21" t="s">
        <v>1258</v>
      </c>
      <c r="E103" s="21" t="s">
        <v>1004</v>
      </c>
      <c r="F103" s="21" t="s">
        <v>1259</v>
      </c>
      <c r="G103" s="22">
        <v>905</v>
      </c>
      <c r="H103" s="22">
        <f t="shared" si="14"/>
        <v>905</v>
      </c>
      <c r="I103" s="22">
        <v>0</v>
      </c>
      <c r="J103" s="22">
        <v>117.65</v>
      </c>
      <c r="K103" s="22">
        <v>170.14</v>
      </c>
      <c r="L103" s="22">
        <v>0</v>
      </c>
      <c r="M103" s="22">
        <v>45.25</v>
      </c>
      <c r="N103" s="22">
        <v>155.66</v>
      </c>
      <c r="O103" s="26">
        <v>68.78</v>
      </c>
      <c r="P103" s="22">
        <v>95.93</v>
      </c>
      <c r="Q103" s="22">
        <v>94.12</v>
      </c>
      <c r="R103" s="22">
        <v>0</v>
      </c>
      <c r="S103" s="22">
        <v>85.07</v>
      </c>
      <c r="T103" s="22">
        <v>72.4</v>
      </c>
      <c r="U103" s="22">
        <v>0</v>
      </c>
      <c r="V103" s="22">
        <v>0</v>
      </c>
      <c r="W103" s="22">
        <f t="shared" si="16"/>
        <v>0</v>
      </c>
    </row>
    <row r="104" ht="25.5" customHeight="1" spans="1:23">
      <c r="A104" s="19" t="s">
        <v>1183</v>
      </c>
      <c r="B104" s="20" t="s">
        <v>1184</v>
      </c>
      <c r="C104" s="21" t="s">
        <v>1260</v>
      </c>
      <c r="D104" s="21" t="s">
        <v>1261</v>
      </c>
      <c r="E104" s="21" t="s">
        <v>1004</v>
      </c>
      <c r="F104" s="21" t="s">
        <v>1262</v>
      </c>
      <c r="G104" s="22">
        <v>206</v>
      </c>
      <c r="H104" s="22">
        <f t="shared" si="14"/>
        <v>206</v>
      </c>
      <c r="I104" s="22">
        <v>0</v>
      </c>
      <c r="J104" s="22">
        <v>52</v>
      </c>
      <c r="K104" s="22">
        <v>17</v>
      </c>
      <c r="L104" s="22">
        <v>41</v>
      </c>
      <c r="M104" s="22">
        <v>16</v>
      </c>
      <c r="N104" s="22">
        <v>21</v>
      </c>
      <c r="O104" s="26">
        <v>2</v>
      </c>
      <c r="P104" s="22">
        <v>22</v>
      </c>
      <c r="Q104" s="22">
        <v>6</v>
      </c>
      <c r="R104" s="22">
        <v>7</v>
      </c>
      <c r="S104" s="22">
        <v>5</v>
      </c>
      <c r="T104" s="22">
        <v>14</v>
      </c>
      <c r="U104" s="22">
        <v>3</v>
      </c>
      <c r="V104" s="22">
        <v>0</v>
      </c>
      <c r="W104" s="22">
        <f t="shared" si="16"/>
        <v>0</v>
      </c>
    </row>
    <row r="105" ht="25.5" customHeight="1" spans="1:23">
      <c r="A105" s="19" t="s">
        <v>1183</v>
      </c>
      <c r="B105" s="20" t="s">
        <v>1184</v>
      </c>
      <c r="C105" s="21" t="s">
        <v>1263</v>
      </c>
      <c r="D105" s="21" t="s">
        <v>1264</v>
      </c>
      <c r="E105" s="21" t="s">
        <v>1004</v>
      </c>
      <c r="F105" s="21" t="s">
        <v>1265</v>
      </c>
      <c r="G105" s="22">
        <v>1576.6</v>
      </c>
      <c r="H105" s="22">
        <f t="shared" si="14"/>
        <v>1415.76</v>
      </c>
      <c r="I105" s="22">
        <v>0</v>
      </c>
      <c r="J105" s="22">
        <v>138.42</v>
      </c>
      <c r="K105" s="22">
        <v>220.32</v>
      </c>
      <c r="L105" s="22">
        <v>99.78</v>
      </c>
      <c r="M105" s="22">
        <v>101.61</v>
      </c>
      <c r="N105" s="22">
        <v>250.2</v>
      </c>
      <c r="O105" s="26">
        <v>117.63</v>
      </c>
      <c r="P105" s="22">
        <v>86.49</v>
      </c>
      <c r="Q105" s="22">
        <v>80.28</v>
      </c>
      <c r="R105" s="22">
        <v>126.63</v>
      </c>
      <c r="S105" s="22">
        <v>53.46</v>
      </c>
      <c r="T105" s="22">
        <v>83.52</v>
      </c>
      <c r="U105" s="22">
        <v>57.42</v>
      </c>
      <c r="V105" s="22">
        <v>0</v>
      </c>
      <c r="W105" s="22">
        <f t="shared" si="16"/>
        <v>160.84</v>
      </c>
    </row>
    <row r="106" ht="25.5" customHeight="1" spans="1:23">
      <c r="A106" s="19" t="s">
        <v>1183</v>
      </c>
      <c r="B106" s="20" t="s">
        <v>1184</v>
      </c>
      <c r="C106" s="21" t="s">
        <v>1266</v>
      </c>
      <c r="D106" s="21" t="s">
        <v>1267</v>
      </c>
      <c r="E106" s="21" t="s">
        <v>1004</v>
      </c>
      <c r="F106" s="21" t="s">
        <v>1265</v>
      </c>
      <c r="G106" s="22">
        <v>1090.1</v>
      </c>
      <c r="H106" s="22">
        <f t="shared" si="14"/>
        <v>1090.1</v>
      </c>
      <c r="I106" s="22">
        <v>0</v>
      </c>
      <c r="J106" s="22">
        <v>130.67</v>
      </c>
      <c r="K106" s="22">
        <v>46.28</v>
      </c>
      <c r="L106" s="22">
        <v>58.38</v>
      </c>
      <c r="M106" s="22">
        <v>154.34</v>
      </c>
      <c r="N106" s="22">
        <v>56.22</v>
      </c>
      <c r="O106" s="26">
        <v>38.82</v>
      </c>
      <c r="P106" s="22">
        <v>68.84</v>
      </c>
      <c r="Q106" s="22">
        <v>143.31</v>
      </c>
      <c r="R106" s="22">
        <v>80.27</v>
      </c>
      <c r="S106" s="22">
        <v>114.41</v>
      </c>
      <c r="T106" s="22">
        <v>121.89</v>
      </c>
      <c r="U106" s="22">
        <v>76.67</v>
      </c>
      <c r="V106" s="22">
        <v>0</v>
      </c>
      <c r="W106" s="22">
        <f t="shared" si="16"/>
        <v>0</v>
      </c>
    </row>
    <row r="107" ht="25.5" customHeight="1" spans="1:23">
      <c r="A107" s="19" t="s">
        <v>1183</v>
      </c>
      <c r="B107" s="20" t="s">
        <v>1184</v>
      </c>
      <c r="C107" s="21" t="s">
        <v>1268</v>
      </c>
      <c r="D107" s="21" t="s">
        <v>1269</v>
      </c>
      <c r="E107" s="21" t="s">
        <v>1004</v>
      </c>
      <c r="F107" s="21" t="s">
        <v>1270</v>
      </c>
      <c r="G107" s="22">
        <v>70</v>
      </c>
      <c r="H107" s="22">
        <f t="shared" si="14"/>
        <v>70</v>
      </c>
      <c r="I107" s="22">
        <v>70</v>
      </c>
      <c r="J107" s="22">
        <v>0</v>
      </c>
      <c r="K107" s="22">
        <v>0</v>
      </c>
      <c r="L107" s="22">
        <v>0</v>
      </c>
      <c r="M107" s="22">
        <v>0</v>
      </c>
      <c r="N107" s="22">
        <v>0</v>
      </c>
      <c r="O107" s="26">
        <v>0</v>
      </c>
      <c r="P107" s="22">
        <v>0</v>
      </c>
      <c r="Q107" s="22">
        <v>0</v>
      </c>
      <c r="R107" s="22">
        <v>0</v>
      </c>
      <c r="S107" s="22">
        <v>0</v>
      </c>
      <c r="T107" s="22">
        <v>0</v>
      </c>
      <c r="U107" s="22">
        <v>0</v>
      </c>
      <c r="V107" s="22">
        <v>0</v>
      </c>
      <c r="W107" s="22">
        <f t="shared" si="16"/>
        <v>0</v>
      </c>
    </row>
    <row r="108" ht="25.5" customHeight="1" spans="1:23">
      <c r="A108" s="19"/>
      <c r="B108" s="20"/>
      <c r="C108" s="21"/>
      <c r="D108" s="21"/>
      <c r="E108" s="21"/>
      <c r="F108" s="21"/>
      <c r="G108" s="22">
        <f>SUM(G109:G199)</f>
        <v>664547.56</v>
      </c>
      <c r="H108" s="22">
        <f t="shared" si="14"/>
        <v>664547.56</v>
      </c>
      <c r="I108" s="22">
        <f t="shared" ref="I108:V108" si="17">SUM(I109:I199)</f>
        <v>18513.22</v>
      </c>
      <c r="J108" s="22">
        <f t="shared" si="17"/>
        <v>99444.06</v>
      </c>
      <c r="K108" s="22">
        <f t="shared" si="17"/>
        <v>128745.58</v>
      </c>
      <c r="L108" s="22">
        <f t="shared" si="17"/>
        <v>52235.19</v>
      </c>
      <c r="M108" s="22">
        <f t="shared" si="17"/>
        <v>40254.89</v>
      </c>
      <c r="N108" s="22">
        <f t="shared" si="17"/>
        <v>69650.74</v>
      </c>
      <c r="O108" s="26">
        <f t="shared" si="17"/>
        <v>67360.11</v>
      </c>
      <c r="P108" s="22">
        <f t="shared" si="17"/>
        <v>56765.54</v>
      </c>
      <c r="Q108" s="22">
        <f t="shared" si="17"/>
        <v>31328.02</v>
      </c>
      <c r="R108" s="22">
        <f t="shared" si="17"/>
        <v>23323.67</v>
      </c>
      <c r="S108" s="22">
        <f t="shared" si="17"/>
        <v>43302.93</v>
      </c>
      <c r="T108" s="22">
        <f t="shared" si="17"/>
        <v>27484.02</v>
      </c>
      <c r="U108" s="22">
        <f t="shared" si="17"/>
        <v>6139.59</v>
      </c>
      <c r="V108" s="22">
        <f t="shared" si="17"/>
        <v>0</v>
      </c>
      <c r="W108" s="22">
        <f t="shared" si="16"/>
        <v>0</v>
      </c>
    </row>
    <row r="109" ht="25.5" customHeight="1" spans="1:23">
      <c r="A109" s="19" t="s">
        <v>1271</v>
      </c>
      <c r="B109" s="20" t="s">
        <v>1272</v>
      </c>
      <c r="C109" s="21" t="s">
        <v>1273</v>
      </c>
      <c r="D109" s="21" t="s">
        <v>1274</v>
      </c>
      <c r="E109" s="21" t="s">
        <v>1004</v>
      </c>
      <c r="F109" s="21" t="s">
        <v>1275</v>
      </c>
      <c r="G109" s="22">
        <v>802.16</v>
      </c>
      <c r="H109" s="22">
        <f t="shared" si="14"/>
        <v>802.16</v>
      </c>
      <c r="I109" s="22">
        <v>167.75</v>
      </c>
      <c r="J109" s="22">
        <v>218.21</v>
      </c>
      <c r="K109" s="22">
        <v>147.33</v>
      </c>
      <c r="L109" s="22">
        <v>43.81</v>
      </c>
      <c r="M109" s="22">
        <v>33.25</v>
      </c>
      <c r="N109" s="22">
        <v>0</v>
      </c>
      <c r="O109" s="26">
        <v>19.26</v>
      </c>
      <c r="P109" s="22">
        <v>58.34</v>
      </c>
      <c r="Q109" s="22">
        <v>74.75</v>
      </c>
      <c r="R109" s="22">
        <v>0</v>
      </c>
      <c r="S109" s="22">
        <v>15.46</v>
      </c>
      <c r="T109" s="22">
        <v>24</v>
      </c>
      <c r="U109" s="22">
        <v>0</v>
      </c>
      <c r="V109" s="22">
        <v>0</v>
      </c>
      <c r="W109" s="22">
        <f t="shared" si="16"/>
        <v>0</v>
      </c>
    </row>
    <row r="110" ht="25.5" customHeight="1" spans="1:23">
      <c r="A110" s="19" t="s">
        <v>1271</v>
      </c>
      <c r="B110" s="20" t="s">
        <v>1272</v>
      </c>
      <c r="C110" s="21" t="s">
        <v>1273</v>
      </c>
      <c r="D110" s="21" t="s">
        <v>1274</v>
      </c>
      <c r="E110" s="21" t="s">
        <v>1004</v>
      </c>
      <c r="F110" s="21" t="s">
        <v>1276</v>
      </c>
      <c r="G110" s="22">
        <v>47.4</v>
      </c>
      <c r="H110" s="22">
        <f t="shared" si="14"/>
        <v>47.4</v>
      </c>
      <c r="I110" s="22">
        <v>12.6</v>
      </c>
      <c r="J110" s="22">
        <v>3.6</v>
      </c>
      <c r="K110" s="22">
        <v>6</v>
      </c>
      <c r="L110" s="22">
        <v>5.4</v>
      </c>
      <c r="M110" s="22">
        <v>1.8</v>
      </c>
      <c r="N110" s="22">
        <v>0</v>
      </c>
      <c r="O110" s="26">
        <v>5.4</v>
      </c>
      <c r="P110" s="22">
        <v>3.6</v>
      </c>
      <c r="Q110" s="22">
        <v>2.4</v>
      </c>
      <c r="R110" s="22">
        <v>0</v>
      </c>
      <c r="S110" s="22">
        <v>4.2</v>
      </c>
      <c r="T110" s="22">
        <v>1.8</v>
      </c>
      <c r="U110" s="22">
        <v>0.6</v>
      </c>
      <c r="V110" s="22">
        <v>0</v>
      </c>
      <c r="W110" s="22">
        <f t="shared" si="16"/>
        <v>0</v>
      </c>
    </row>
    <row r="111" ht="25.5" customHeight="1" spans="1:23">
      <c r="A111" s="19" t="s">
        <v>1271</v>
      </c>
      <c r="B111" s="20" t="s">
        <v>1272</v>
      </c>
      <c r="C111" s="21" t="s">
        <v>1277</v>
      </c>
      <c r="D111" s="21" t="s">
        <v>1278</v>
      </c>
      <c r="E111" s="21" t="s">
        <v>1004</v>
      </c>
      <c r="F111" s="21" t="s">
        <v>1279</v>
      </c>
      <c r="G111" s="22">
        <v>21.72</v>
      </c>
      <c r="H111" s="22">
        <f t="shared" si="14"/>
        <v>21.72</v>
      </c>
      <c r="I111" s="22">
        <v>21.72</v>
      </c>
      <c r="J111" s="22">
        <v>0</v>
      </c>
      <c r="K111" s="22">
        <v>0</v>
      </c>
      <c r="L111" s="22">
        <v>0</v>
      </c>
      <c r="M111" s="22">
        <v>0</v>
      </c>
      <c r="N111" s="22">
        <v>0</v>
      </c>
      <c r="O111" s="26">
        <v>0</v>
      </c>
      <c r="P111" s="22">
        <v>0</v>
      </c>
      <c r="Q111" s="22">
        <v>0</v>
      </c>
      <c r="R111" s="22">
        <v>0</v>
      </c>
      <c r="S111" s="22">
        <v>0</v>
      </c>
      <c r="T111" s="22">
        <v>0</v>
      </c>
      <c r="U111" s="22">
        <v>0</v>
      </c>
      <c r="V111" s="22">
        <v>0</v>
      </c>
      <c r="W111" s="22">
        <f t="shared" si="16"/>
        <v>0</v>
      </c>
    </row>
    <row r="112" ht="25.5" customHeight="1" spans="1:23">
      <c r="A112" s="19" t="s">
        <v>1271</v>
      </c>
      <c r="B112" s="20" t="s">
        <v>1272</v>
      </c>
      <c r="C112" s="21" t="s">
        <v>1280</v>
      </c>
      <c r="D112" s="21" t="s">
        <v>1281</v>
      </c>
      <c r="E112" s="21" t="s">
        <v>1004</v>
      </c>
      <c r="F112" s="21" t="s">
        <v>1282</v>
      </c>
      <c r="G112" s="22">
        <v>12909</v>
      </c>
      <c r="H112" s="22">
        <f t="shared" si="14"/>
        <v>12909</v>
      </c>
      <c r="I112" s="22">
        <v>0</v>
      </c>
      <c r="J112" s="22">
        <v>1575</v>
      </c>
      <c r="K112" s="22">
        <v>1799</v>
      </c>
      <c r="L112" s="22">
        <v>1629</v>
      </c>
      <c r="M112" s="22">
        <v>757</v>
      </c>
      <c r="N112" s="22">
        <v>1205</v>
      </c>
      <c r="O112" s="26">
        <v>1181</v>
      </c>
      <c r="P112" s="22">
        <v>1018</v>
      </c>
      <c r="Q112" s="22">
        <v>794</v>
      </c>
      <c r="R112" s="22">
        <v>837</v>
      </c>
      <c r="S112" s="22">
        <v>835</v>
      </c>
      <c r="T112" s="22">
        <v>771</v>
      </c>
      <c r="U112" s="22">
        <v>508</v>
      </c>
      <c r="V112" s="22">
        <v>0</v>
      </c>
      <c r="W112" s="22">
        <f t="shared" si="16"/>
        <v>0</v>
      </c>
    </row>
    <row r="113" ht="25.5" customHeight="1" spans="1:23">
      <c r="A113" s="19" t="s">
        <v>1271</v>
      </c>
      <c r="B113" s="20" t="s">
        <v>1272</v>
      </c>
      <c r="C113" s="21" t="s">
        <v>1283</v>
      </c>
      <c r="D113" s="21" t="s">
        <v>1284</v>
      </c>
      <c r="E113" s="21" t="s">
        <v>1004</v>
      </c>
      <c r="F113" s="21" t="s">
        <v>1285</v>
      </c>
      <c r="G113" s="22">
        <v>433</v>
      </c>
      <c r="H113" s="22">
        <f t="shared" si="14"/>
        <v>433</v>
      </c>
      <c r="I113" s="22">
        <v>0</v>
      </c>
      <c r="J113" s="22">
        <v>92</v>
      </c>
      <c r="K113" s="22">
        <v>46</v>
      </c>
      <c r="L113" s="22">
        <v>26</v>
      </c>
      <c r="M113" s="22">
        <v>15</v>
      </c>
      <c r="N113" s="22">
        <v>57</v>
      </c>
      <c r="O113" s="26">
        <v>46</v>
      </c>
      <c r="P113" s="22">
        <v>38</v>
      </c>
      <c r="Q113" s="22">
        <v>34</v>
      </c>
      <c r="R113" s="22">
        <v>27</v>
      </c>
      <c r="S113" s="22">
        <v>14</v>
      </c>
      <c r="T113" s="22">
        <v>24</v>
      </c>
      <c r="U113" s="22">
        <v>14</v>
      </c>
      <c r="V113" s="22">
        <v>0</v>
      </c>
      <c r="W113" s="22">
        <f t="shared" si="16"/>
        <v>0</v>
      </c>
    </row>
    <row r="114" ht="25.5" customHeight="1" spans="1:23">
      <c r="A114" s="19" t="s">
        <v>1271</v>
      </c>
      <c r="B114" s="20" t="s">
        <v>1272</v>
      </c>
      <c r="C114" s="21" t="s">
        <v>1273</v>
      </c>
      <c r="D114" s="21" t="s">
        <v>1274</v>
      </c>
      <c r="E114" s="21" t="s">
        <v>1004</v>
      </c>
      <c r="F114" s="21" t="s">
        <v>1286</v>
      </c>
      <c r="G114" s="22">
        <v>1788.12</v>
      </c>
      <c r="H114" s="22">
        <f t="shared" ref="H114:H177" si="18">SUM(I114:V114)</f>
        <v>1788.12</v>
      </c>
      <c r="I114" s="22">
        <v>302.99</v>
      </c>
      <c r="J114" s="22">
        <v>190.02</v>
      </c>
      <c r="K114" s="22">
        <v>197.3</v>
      </c>
      <c r="L114" s="22">
        <v>275.66</v>
      </c>
      <c r="M114" s="22">
        <v>71.56</v>
      </c>
      <c r="N114" s="22">
        <v>0</v>
      </c>
      <c r="O114" s="26">
        <v>196.31</v>
      </c>
      <c r="P114" s="22">
        <v>138.66</v>
      </c>
      <c r="Q114" s="22">
        <v>158.92</v>
      </c>
      <c r="R114" s="22">
        <v>0</v>
      </c>
      <c r="S114" s="22">
        <v>117.54</v>
      </c>
      <c r="T114" s="22">
        <v>101.75</v>
      </c>
      <c r="U114" s="22">
        <v>37.41</v>
      </c>
      <c r="V114" s="22">
        <v>0</v>
      </c>
      <c r="W114" s="22">
        <f t="shared" si="16"/>
        <v>0</v>
      </c>
    </row>
    <row r="115" ht="25.5" customHeight="1" spans="1:23">
      <c r="A115" s="19" t="s">
        <v>1271</v>
      </c>
      <c r="B115" s="20" t="s">
        <v>1272</v>
      </c>
      <c r="C115" s="21" t="s">
        <v>1287</v>
      </c>
      <c r="D115" s="21" t="s">
        <v>1288</v>
      </c>
      <c r="E115" s="21" t="s">
        <v>1004</v>
      </c>
      <c r="F115" s="21" t="s">
        <v>1289</v>
      </c>
      <c r="G115" s="22">
        <v>298.8</v>
      </c>
      <c r="H115" s="22">
        <f t="shared" si="18"/>
        <v>298.8</v>
      </c>
      <c r="I115" s="22">
        <v>0.36</v>
      </c>
      <c r="J115" s="22">
        <v>59.76</v>
      </c>
      <c r="K115" s="22">
        <v>38.52</v>
      </c>
      <c r="L115" s="22">
        <v>28.62</v>
      </c>
      <c r="M115" s="22">
        <v>28.62</v>
      </c>
      <c r="N115" s="22">
        <v>10.98</v>
      </c>
      <c r="O115" s="26">
        <v>32.4</v>
      </c>
      <c r="P115" s="22">
        <v>14.58</v>
      </c>
      <c r="Q115" s="22">
        <v>19.44</v>
      </c>
      <c r="R115" s="22">
        <v>18.9</v>
      </c>
      <c r="S115" s="22">
        <v>24.3</v>
      </c>
      <c r="T115" s="22">
        <v>22.32</v>
      </c>
      <c r="U115" s="22">
        <v>0</v>
      </c>
      <c r="V115" s="22">
        <v>0</v>
      </c>
      <c r="W115" s="22">
        <f t="shared" si="16"/>
        <v>0</v>
      </c>
    </row>
    <row r="116" ht="25.5" customHeight="1" spans="1:23">
      <c r="A116" s="19" t="s">
        <v>1271</v>
      </c>
      <c r="B116" s="20" t="s">
        <v>1272</v>
      </c>
      <c r="C116" s="21" t="s">
        <v>1290</v>
      </c>
      <c r="D116" s="21" t="s">
        <v>1291</v>
      </c>
      <c r="E116" s="21" t="s">
        <v>1004</v>
      </c>
      <c r="F116" s="21" t="s">
        <v>1292</v>
      </c>
      <c r="G116" s="22">
        <v>1859.07</v>
      </c>
      <c r="H116" s="22">
        <f t="shared" si="18"/>
        <v>1859.07</v>
      </c>
      <c r="I116" s="22">
        <v>366.36</v>
      </c>
      <c r="J116" s="22">
        <v>141.18</v>
      </c>
      <c r="K116" s="22">
        <v>199.62</v>
      </c>
      <c r="L116" s="22">
        <v>189</v>
      </c>
      <c r="M116" s="22">
        <v>57.57</v>
      </c>
      <c r="N116" s="22">
        <v>225.09</v>
      </c>
      <c r="O116" s="26">
        <v>166.86</v>
      </c>
      <c r="P116" s="22">
        <v>118.29</v>
      </c>
      <c r="Q116" s="22">
        <v>94.14</v>
      </c>
      <c r="R116" s="22">
        <v>80.58</v>
      </c>
      <c r="S116" s="22">
        <v>140.88</v>
      </c>
      <c r="T116" s="22">
        <v>62.13</v>
      </c>
      <c r="U116" s="22">
        <v>17.37</v>
      </c>
      <c r="V116" s="22">
        <v>0</v>
      </c>
      <c r="W116" s="22">
        <f t="shared" si="16"/>
        <v>0</v>
      </c>
    </row>
    <row r="117" ht="25.5" customHeight="1" spans="1:23">
      <c r="A117" s="19" t="s">
        <v>1271</v>
      </c>
      <c r="B117" s="20" t="s">
        <v>1272</v>
      </c>
      <c r="C117" s="21" t="s">
        <v>1293</v>
      </c>
      <c r="D117" s="21" t="s">
        <v>1294</v>
      </c>
      <c r="E117" s="21" t="s">
        <v>1004</v>
      </c>
      <c r="F117" s="21" t="s">
        <v>1295</v>
      </c>
      <c r="G117" s="22">
        <v>4015</v>
      </c>
      <c r="H117" s="22">
        <f t="shared" si="18"/>
        <v>4015</v>
      </c>
      <c r="I117" s="22">
        <v>0</v>
      </c>
      <c r="J117" s="22">
        <v>202</v>
      </c>
      <c r="K117" s="22">
        <v>0</v>
      </c>
      <c r="L117" s="22">
        <v>355</v>
      </c>
      <c r="M117" s="22">
        <v>892</v>
      </c>
      <c r="N117" s="22">
        <v>446</v>
      </c>
      <c r="O117" s="26">
        <v>419</v>
      </c>
      <c r="P117" s="22">
        <v>442</v>
      </c>
      <c r="Q117" s="22">
        <v>309</v>
      </c>
      <c r="R117" s="22">
        <v>295</v>
      </c>
      <c r="S117" s="22">
        <v>337</v>
      </c>
      <c r="T117" s="22">
        <v>318</v>
      </c>
      <c r="U117" s="22">
        <v>0</v>
      </c>
      <c r="V117" s="22">
        <v>0</v>
      </c>
      <c r="W117" s="22">
        <f t="shared" si="16"/>
        <v>0</v>
      </c>
    </row>
    <row r="118" ht="25.5" customHeight="1" spans="1:23">
      <c r="A118" s="19" t="s">
        <v>1271</v>
      </c>
      <c r="B118" s="20" t="s">
        <v>1272</v>
      </c>
      <c r="C118" s="21" t="s">
        <v>1296</v>
      </c>
      <c r="D118" s="21" t="s">
        <v>1297</v>
      </c>
      <c r="E118" s="21" t="s">
        <v>1004</v>
      </c>
      <c r="F118" s="21" t="s">
        <v>1298</v>
      </c>
      <c r="G118" s="22">
        <v>300</v>
      </c>
      <c r="H118" s="22">
        <f t="shared" si="18"/>
        <v>300</v>
      </c>
      <c r="I118" s="22">
        <v>0</v>
      </c>
      <c r="J118" s="22">
        <v>300</v>
      </c>
      <c r="K118" s="22">
        <v>0</v>
      </c>
      <c r="L118" s="22">
        <v>0</v>
      </c>
      <c r="M118" s="22">
        <v>0</v>
      </c>
      <c r="N118" s="22">
        <v>0</v>
      </c>
      <c r="O118" s="26">
        <v>0</v>
      </c>
      <c r="P118" s="22">
        <v>0</v>
      </c>
      <c r="Q118" s="22">
        <v>0</v>
      </c>
      <c r="R118" s="22">
        <v>0</v>
      </c>
      <c r="S118" s="22">
        <v>0</v>
      </c>
      <c r="T118" s="22">
        <v>0</v>
      </c>
      <c r="U118" s="22">
        <v>0</v>
      </c>
      <c r="V118" s="22">
        <v>0</v>
      </c>
      <c r="W118" s="22">
        <f t="shared" si="16"/>
        <v>0</v>
      </c>
    </row>
    <row r="119" ht="25.5" customHeight="1" spans="1:23">
      <c r="A119" s="19" t="s">
        <v>1271</v>
      </c>
      <c r="B119" s="20" t="s">
        <v>1272</v>
      </c>
      <c r="C119" s="21" t="s">
        <v>1290</v>
      </c>
      <c r="D119" s="21" t="s">
        <v>1291</v>
      </c>
      <c r="E119" s="21" t="s">
        <v>1004</v>
      </c>
      <c r="F119" s="21" t="s">
        <v>1299</v>
      </c>
      <c r="G119" s="22">
        <v>8339</v>
      </c>
      <c r="H119" s="22">
        <f t="shared" si="18"/>
        <v>8339</v>
      </c>
      <c r="I119" s="22">
        <v>0</v>
      </c>
      <c r="J119" s="22">
        <v>877</v>
      </c>
      <c r="K119" s="22">
        <v>1945</v>
      </c>
      <c r="L119" s="22">
        <v>695</v>
      </c>
      <c r="M119" s="22">
        <v>549</v>
      </c>
      <c r="N119" s="22">
        <v>868</v>
      </c>
      <c r="O119" s="26">
        <v>880</v>
      </c>
      <c r="P119" s="22">
        <v>738</v>
      </c>
      <c r="Q119" s="22">
        <v>362</v>
      </c>
      <c r="R119" s="22">
        <v>424</v>
      </c>
      <c r="S119" s="22">
        <v>643</v>
      </c>
      <c r="T119" s="22">
        <v>305</v>
      </c>
      <c r="U119" s="22">
        <v>53</v>
      </c>
      <c r="V119" s="22">
        <v>0</v>
      </c>
      <c r="W119" s="22">
        <f t="shared" si="16"/>
        <v>0</v>
      </c>
    </row>
    <row r="120" ht="25.5" customHeight="1" spans="1:23">
      <c r="A120" s="19" t="s">
        <v>1271</v>
      </c>
      <c r="B120" s="20" t="s">
        <v>1272</v>
      </c>
      <c r="C120" s="21" t="s">
        <v>1300</v>
      </c>
      <c r="D120" s="21" t="s">
        <v>1301</v>
      </c>
      <c r="E120" s="21" t="s">
        <v>1004</v>
      </c>
      <c r="F120" s="21" t="s">
        <v>1302</v>
      </c>
      <c r="G120" s="22">
        <v>1168</v>
      </c>
      <c r="H120" s="22">
        <f t="shared" si="18"/>
        <v>1168</v>
      </c>
      <c r="I120" s="22">
        <v>0</v>
      </c>
      <c r="J120" s="22">
        <v>141</v>
      </c>
      <c r="K120" s="22">
        <v>177</v>
      </c>
      <c r="L120" s="22">
        <v>90</v>
      </c>
      <c r="M120" s="22">
        <v>74</v>
      </c>
      <c r="N120" s="22">
        <v>121</v>
      </c>
      <c r="O120" s="26">
        <v>110</v>
      </c>
      <c r="P120" s="22">
        <v>109</v>
      </c>
      <c r="Q120" s="22">
        <v>74</v>
      </c>
      <c r="R120" s="22">
        <v>67</v>
      </c>
      <c r="S120" s="22">
        <v>84</v>
      </c>
      <c r="T120" s="22">
        <v>72</v>
      </c>
      <c r="U120" s="22">
        <v>49</v>
      </c>
      <c r="V120" s="22">
        <v>0</v>
      </c>
      <c r="W120" s="22">
        <f t="shared" si="16"/>
        <v>0</v>
      </c>
    </row>
    <row r="121" ht="25.5" customHeight="1" spans="1:23">
      <c r="A121" s="19" t="s">
        <v>1271</v>
      </c>
      <c r="B121" s="20" t="s">
        <v>1272</v>
      </c>
      <c r="C121" s="21" t="s">
        <v>1303</v>
      </c>
      <c r="D121" s="21" t="s">
        <v>1304</v>
      </c>
      <c r="E121" s="21" t="s">
        <v>1004</v>
      </c>
      <c r="F121" s="21" t="s">
        <v>1305</v>
      </c>
      <c r="G121" s="22">
        <v>18</v>
      </c>
      <c r="H121" s="22">
        <f t="shared" si="18"/>
        <v>18</v>
      </c>
      <c r="I121" s="22">
        <v>18</v>
      </c>
      <c r="J121" s="22">
        <v>0</v>
      </c>
      <c r="K121" s="22">
        <v>0</v>
      </c>
      <c r="L121" s="22">
        <v>0</v>
      </c>
      <c r="M121" s="22">
        <v>0</v>
      </c>
      <c r="N121" s="22">
        <v>0</v>
      </c>
      <c r="O121" s="26">
        <v>0</v>
      </c>
      <c r="P121" s="22">
        <v>0</v>
      </c>
      <c r="Q121" s="22">
        <v>0</v>
      </c>
      <c r="R121" s="22">
        <v>0</v>
      </c>
      <c r="S121" s="22">
        <v>0</v>
      </c>
      <c r="T121" s="22">
        <v>0</v>
      </c>
      <c r="U121" s="22">
        <v>0</v>
      </c>
      <c r="V121" s="22">
        <v>0</v>
      </c>
      <c r="W121" s="22">
        <f t="shared" si="16"/>
        <v>0</v>
      </c>
    </row>
    <row r="122" ht="25.5" customHeight="1" spans="1:23">
      <c r="A122" s="19" t="s">
        <v>1271</v>
      </c>
      <c r="B122" s="20" t="s">
        <v>1272</v>
      </c>
      <c r="C122" s="21" t="s">
        <v>1277</v>
      </c>
      <c r="D122" s="21" t="s">
        <v>1278</v>
      </c>
      <c r="E122" s="21" t="s">
        <v>1004</v>
      </c>
      <c r="F122" s="21" t="s">
        <v>1306</v>
      </c>
      <c r="G122" s="22">
        <v>29</v>
      </c>
      <c r="H122" s="22">
        <f t="shared" si="18"/>
        <v>29</v>
      </c>
      <c r="I122" s="22">
        <v>29</v>
      </c>
      <c r="J122" s="22">
        <v>0</v>
      </c>
      <c r="K122" s="22">
        <v>0</v>
      </c>
      <c r="L122" s="22">
        <v>0</v>
      </c>
      <c r="M122" s="22">
        <v>0</v>
      </c>
      <c r="N122" s="22">
        <v>0</v>
      </c>
      <c r="O122" s="26">
        <v>0</v>
      </c>
      <c r="P122" s="22">
        <v>0</v>
      </c>
      <c r="Q122" s="22">
        <v>0</v>
      </c>
      <c r="R122" s="22">
        <v>0</v>
      </c>
      <c r="S122" s="22">
        <v>0</v>
      </c>
      <c r="T122" s="22">
        <v>0</v>
      </c>
      <c r="U122" s="22">
        <v>0</v>
      </c>
      <c r="V122" s="22">
        <v>0</v>
      </c>
      <c r="W122" s="22">
        <f t="shared" si="16"/>
        <v>0</v>
      </c>
    </row>
    <row r="123" ht="25.5" customHeight="1" spans="1:23">
      <c r="A123" s="19" t="s">
        <v>1271</v>
      </c>
      <c r="B123" s="20" t="s">
        <v>1272</v>
      </c>
      <c r="C123" s="21" t="s">
        <v>1307</v>
      </c>
      <c r="D123" s="21" t="s">
        <v>1308</v>
      </c>
      <c r="E123" s="21" t="s">
        <v>1004</v>
      </c>
      <c r="F123" s="21" t="s">
        <v>1309</v>
      </c>
      <c r="G123" s="22">
        <v>8402.77</v>
      </c>
      <c r="H123" s="22">
        <f t="shared" si="18"/>
        <v>8402.77</v>
      </c>
      <c r="I123" s="22">
        <v>0</v>
      </c>
      <c r="J123" s="22">
        <v>972.74</v>
      </c>
      <c r="K123" s="22">
        <v>1922.08</v>
      </c>
      <c r="L123" s="22">
        <v>669.11</v>
      </c>
      <c r="M123" s="22">
        <v>550.41</v>
      </c>
      <c r="N123" s="22">
        <v>987.21</v>
      </c>
      <c r="O123" s="26">
        <v>1017.62</v>
      </c>
      <c r="P123" s="22">
        <v>619.35</v>
      </c>
      <c r="Q123" s="22">
        <v>449.8</v>
      </c>
      <c r="R123" s="22">
        <v>359.45</v>
      </c>
      <c r="S123" s="22">
        <v>551.8</v>
      </c>
      <c r="T123" s="22">
        <v>245.73</v>
      </c>
      <c r="U123" s="22">
        <v>57.47</v>
      </c>
      <c r="V123" s="22">
        <v>0</v>
      </c>
      <c r="W123" s="22">
        <f t="shared" si="16"/>
        <v>0</v>
      </c>
    </row>
    <row r="124" ht="25.5" customHeight="1" spans="1:23">
      <c r="A124" s="19" t="s">
        <v>1271</v>
      </c>
      <c r="B124" s="20" t="s">
        <v>1272</v>
      </c>
      <c r="C124" s="21" t="s">
        <v>1277</v>
      </c>
      <c r="D124" s="21" t="s">
        <v>1278</v>
      </c>
      <c r="E124" s="21" t="s">
        <v>1004</v>
      </c>
      <c r="F124" s="21" t="s">
        <v>1310</v>
      </c>
      <c r="G124" s="22">
        <v>5442.91</v>
      </c>
      <c r="H124" s="22">
        <f t="shared" si="18"/>
        <v>5442.91</v>
      </c>
      <c r="I124" s="22">
        <v>1146.52</v>
      </c>
      <c r="J124" s="22">
        <v>347.5</v>
      </c>
      <c r="K124" s="22">
        <v>629.68</v>
      </c>
      <c r="L124" s="22">
        <v>449.89</v>
      </c>
      <c r="M124" s="22">
        <v>165.44</v>
      </c>
      <c r="N124" s="22">
        <v>781.37</v>
      </c>
      <c r="O124" s="26">
        <v>425.16</v>
      </c>
      <c r="P124" s="22">
        <v>353.94</v>
      </c>
      <c r="Q124" s="22">
        <v>298.77</v>
      </c>
      <c r="R124" s="22">
        <v>167.52</v>
      </c>
      <c r="S124" s="22">
        <v>420.6</v>
      </c>
      <c r="T124" s="22">
        <v>207.62</v>
      </c>
      <c r="U124" s="22">
        <v>48.9</v>
      </c>
      <c r="V124" s="22">
        <v>0</v>
      </c>
      <c r="W124" s="22">
        <f t="shared" si="16"/>
        <v>0</v>
      </c>
    </row>
    <row r="125" ht="25.5" customHeight="1" spans="1:23">
      <c r="A125" s="19" t="s">
        <v>1271</v>
      </c>
      <c r="B125" s="20" t="s">
        <v>1272</v>
      </c>
      <c r="C125" s="21" t="s">
        <v>1311</v>
      </c>
      <c r="D125" s="21" t="s">
        <v>1312</v>
      </c>
      <c r="E125" s="21" t="s">
        <v>1004</v>
      </c>
      <c r="F125" s="21" t="s">
        <v>1313</v>
      </c>
      <c r="G125" s="22">
        <v>20</v>
      </c>
      <c r="H125" s="22">
        <f t="shared" si="18"/>
        <v>20</v>
      </c>
      <c r="I125" s="22">
        <v>20</v>
      </c>
      <c r="J125" s="22">
        <v>0</v>
      </c>
      <c r="K125" s="22">
        <v>0</v>
      </c>
      <c r="L125" s="22">
        <v>0</v>
      </c>
      <c r="M125" s="22">
        <v>0</v>
      </c>
      <c r="N125" s="22">
        <v>0</v>
      </c>
      <c r="O125" s="26">
        <v>0</v>
      </c>
      <c r="P125" s="22">
        <v>0</v>
      </c>
      <c r="Q125" s="22">
        <v>0</v>
      </c>
      <c r="R125" s="22">
        <v>0</v>
      </c>
      <c r="S125" s="22">
        <v>0</v>
      </c>
      <c r="T125" s="22">
        <v>0</v>
      </c>
      <c r="U125" s="22">
        <v>0</v>
      </c>
      <c r="V125" s="22">
        <v>0</v>
      </c>
      <c r="W125" s="22">
        <f t="shared" si="16"/>
        <v>0</v>
      </c>
    </row>
    <row r="126" ht="25.5" customHeight="1" spans="1:23">
      <c r="A126" s="19" t="s">
        <v>1271</v>
      </c>
      <c r="B126" s="20" t="s">
        <v>1272</v>
      </c>
      <c r="C126" s="21" t="s">
        <v>1300</v>
      </c>
      <c r="D126" s="21" t="s">
        <v>1301</v>
      </c>
      <c r="E126" s="21" t="s">
        <v>1004</v>
      </c>
      <c r="F126" s="21" t="s">
        <v>1302</v>
      </c>
      <c r="G126" s="22">
        <v>5527.6</v>
      </c>
      <c r="H126" s="22">
        <f t="shared" si="18"/>
        <v>5527.6</v>
      </c>
      <c r="I126" s="22">
        <v>54.18</v>
      </c>
      <c r="J126" s="22">
        <v>491.99</v>
      </c>
      <c r="K126" s="22">
        <v>2553.14</v>
      </c>
      <c r="L126" s="22">
        <v>0</v>
      </c>
      <c r="M126" s="22">
        <v>424.16</v>
      </c>
      <c r="N126" s="22">
        <v>0</v>
      </c>
      <c r="O126" s="26">
        <v>528.18</v>
      </c>
      <c r="P126" s="22">
        <v>389.14</v>
      </c>
      <c r="Q126" s="22">
        <v>271.37</v>
      </c>
      <c r="R126" s="22">
        <v>259.97</v>
      </c>
      <c r="S126" s="22">
        <v>537.27</v>
      </c>
      <c r="T126" s="22">
        <v>0</v>
      </c>
      <c r="U126" s="22">
        <v>18.2</v>
      </c>
      <c r="V126" s="22">
        <v>0</v>
      </c>
      <c r="W126" s="22">
        <f t="shared" si="16"/>
        <v>0</v>
      </c>
    </row>
    <row r="127" ht="25.5" customHeight="1" spans="1:23">
      <c r="A127" s="19" t="s">
        <v>1271</v>
      </c>
      <c r="B127" s="20" t="s">
        <v>1272</v>
      </c>
      <c r="C127" s="21" t="s">
        <v>1314</v>
      </c>
      <c r="D127" s="21" t="s">
        <v>1315</v>
      </c>
      <c r="E127" s="21" t="s">
        <v>1004</v>
      </c>
      <c r="F127" s="21" t="s">
        <v>1316</v>
      </c>
      <c r="G127" s="22">
        <v>31408.95</v>
      </c>
      <c r="H127" s="22">
        <f t="shared" si="18"/>
        <v>31408.95</v>
      </c>
      <c r="I127" s="22">
        <v>154.19</v>
      </c>
      <c r="J127" s="22">
        <v>5296.04</v>
      </c>
      <c r="K127" s="22">
        <v>6274.91</v>
      </c>
      <c r="L127" s="22">
        <v>3139.53</v>
      </c>
      <c r="M127" s="22">
        <v>1783.97</v>
      </c>
      <c r="N127" s="22">
        <v>4378.06</v>
      </c>
      <c r="O127" s="26">
        <v>2961.24</v>
      </c>
      <c r="P127" s="22">
        <v>2303.85</v>
      </c>
      <c r="Q127" s="22">
        <v>1244.12</v>
      </c>
      <c r="R127" s="22">
        <v>767.93</v>
      </c>
      <c r="S127" s="22">
        <v>1784.68</v>
      </c>
      <c r="T127" s="22">
        <v>1243.71</v>
      </c>
      <c r="U127" s="22">
        <v>76.72</v>
      </c>
      <c r="V127" s="22">
        <v>0</v>
      </c>
      <c r="W127" s="22">
        <f t="shared" si="16"/>
        <v>0</v>
      </c>
    </row>
    <row r="128" ht="25.5" customHeight="1" spans="1:23">
      <c r="A128" s="19" t="s">
        <v>1271</v>
      </c>
      <c r="B128" s="20" t="s">
        <v>1272</v>
      </c>
      <c r="C128" s="21" t="s">
        <v>1314</v>
      </c>
      <c r="D128" s="21" t="s">
        <v>1315</v>
      </c>
      <c r="E128" s="21" t="s">
        <v>1004</v>
      </c>
      <c r="F128" s="21" t="s">
        <v>1317</v>
      </c>
      <c r="G128" s="22">
        <v>13803.66</v>
      </c>
      <c r="H128" s="22">
        <f t="shared" si="18"/>
        <v>13803.66</v>
      </c>
      <c r="I128" s="22">
        <v>71.16</v>
      </c>
      <c r="J128" s="22">
        <v>2166.59</v>
      </c>
      <c r="K128" s="22">
        <v>3013.65</v>
      </c>
      <c r="L128" s="22">
        <v>998.31</v>
      </c>
      <c r="M128" s="22">
        <v>691.8</v>
      </c>
      <c r="N128" s="22">
        <v>1687.39</v>
      </c>
      <c r="O128" s="26">
        <v>1429.92</v>
      </c>
      <c r="P128" s="22">
        <v>1084.16</v>
      </c>
      <c r="Q128" s="22">
        <v>663.6</v>
      </c>
      <c r="R128" s="22">
        <v>563.5</v>
      </c>
      <c r="S128" s="22">
        <v>927.32</v>
      </c>
      <c r="T128" s="22">
        <v>419.86</v>
      </c>
      <c r="U128" s="22">
        <v>86.4</v>
      </c>
      <c r="V128" s="22">
        <v>0</v>
      </c>
      <c r="W128" s="22">
        <f t="shared" si="16"/>
        <v>0</v>
      </c>
    </row>
    <row r="129" ht="25.5" customHeight="1" spans="1:23">
      <c r="A129" s="19" t="s">
        <v>1271</v>
      </c>
      <c r="B129" s="20" t="s">
        <v>1272</v>
      </c>
      <c r="C129" s="21" t="s">
        <v>1303</v>
      </c>
      <c r="D129" s="21" t="s">
        <v>1304</v>
      </c>
      <c r="E129" s="21" t="s">
        <v>1004</v>
      </c>
      <c r="F129" s="21" t="s">
        <v>1318</v>
      </c>
      <c r="G129" s="22">
        <v>4145.56</v>
      </c>
      <c r="H129" s="22">
        <f t="shared" si="18"/>
        <v>4145.56</v>
      </c>
      <c r="I129" s="22">
        <v>213.04</v>
      </c>
      <c r="J129" s="22">
        <v>630.88</v>
      </c>
      <c r="K129" s="22">
        <v>792.6</v>
      </c>
      <c r="L129" s="22">
        <v>351.68</v>
      </c>
      <c r="M129" s="22">
        <v>256.92</v>
      </c>
      <c r="N129" s="22">
        <v>495.28</v>
      </c>
      <c r="O129" s="26">
        <v>380.52</v>
      </c>
      <c r="P129" s="22">
        <v>249.8</v>
      </c>
      <c r="Q129" s="22">
        <v>185.96</v>
      </c>
      <c r="R129" s="22">
        <v>171.68</v>
      </c>
      <c r="S129" s="22">
        <v>240.56</v>
      </c>
      <c r="T129" s="22">
        <v>119.16</v>
      </c>
      <c r="U129" s="22">
        <v>57.48</v>
      </c>
      <c r="V129" s="22">
        <v>0</v>
      </c>
      <c r="W129" s="22">
        <f t="shared" si="16"/>
        <v>0</v>
      </c>
    </row>
    <row r="130" ht="25.5" customHeight="1" spans="1:23">
      <c r="A130" s="19" t="s">
        <v>1271</v>
      </c>
      <c r="B130" s="20" t="s">
        <v>1272</v>
      </c>
      <c r="C130" s="21" t="s">
        <v>1319</v>
      </c>
      <c r="D130" s="21" t="s">
        <v>1320</v>
      </c>
      <c r="E130" s="21" t="s">
        <v>1004</v>
      </c>
      <c r="F130" s="21" t="s">
        <v>1321</v>
      </c>
      <c r="G130" s="22">
        <v>11898.15</v>
      </c>
      <c r="H130" s="22">
        <f t="shared" si="18"/>
        <v>11898.15</v>
      </c>
      <c r="I130" s="22">
        <v>0</v>
      </c>
      <c r="J130" s="22">
        <v>2762.35</v>
      </c>
      <c r="K130" s="22">
        <v>3788.4</v>
      </c>
      <c r="L130" s="22">
        <v>447.1</v>
      </c>
      <c r="M130" s="22">
        <v>715.7</v>
      </c>
      <c r="N130" s="22">
        <v>318</v>
      </c>
      <c r="O130" s="26">
        <v>1020</v>
      </c>
      <c r="P130" s="22">
        <v>1392.3</v>
      </c>
      <c r="Q130" s="22">
        <v>358.7</v>
      </c>
      <c r="R130" s="22">
        <v>0</v>
      </c>
      <c r="S130" s="22">
        <v>285.6</v>
      </c>
      <c r="T130" s="22">
        <v>510</v>
      </c>
      <c r="U130" s="22">
        <v>300</v>
      </c>
      <c r="V130" s="22">
        <v>0</v>
      </c>
      <c r="W130" s="22">
        <f t="shared" si="16"/>
        <v>0</v>
      </c>
    </row>
    <row r="131" ht="25.5" customHeight="1" spans="1:23">
      <c r="A131" s="19" t="s">
        <v>1271</v>
      </c>
      <c r="B131" s="20" t="s">
        <v>1272</v>
      </c>
      <c r="C131" s="21" t="s">
        <v>1319</v>
      </c>
      <c r="D131" s="21" t="s">
        <v>1320</v>
      </c>
      <c r="E131" s="21" t="s">
        <v>1004</v>
      </c>
      <c r="F131" s="21" t="s">
        <v>1322</v>
      </c>
      <c r="G131" s="22">
        <v>8776.01</v>
      </c>
      <c r="H131" s="22">
        <f t="shared" si="18"/>
        <v>8776.01</v>
      </c>
      <c r="I131" s="22">
        <v>0</v>
      </c>
      <c r="J131" s="22">
        <v>712.48</v>
      </c>
      <c r="K131" s="22">
        <v>1983.13</v>
      </c>
      <c r="L131" s="22">
        <v>832.02</v>
      </c>
      <c r="M131" s="22">
        <v>213.4</v>
      </c>
      <c r="N131" s="22">
        <v>1200.79</v>
      </c>
      <c r="O131" s="26">
        <v>1323.53</v>
      </c>
      <c r="P131" s="22">
        <v>780.12</v>
      </c>
      <c r="Q131" s="22">
        <v>427.68</v>
      </c>
      <c r="R131" s="22">
        <v>325.27</v>
      </c>
      <c r="S131" s="22">
        <v>663.95</v>
      </c>
      <c r="T131" s="22">
        <v>285.48</v>
      </c>
      <c r="U131" s="22">
        <v>28.16</v>
      </c>
      <c r="V131" s="22">
        <v>0</v>
      </c>
      <c r="W131" s="22">
        <f t="shared" si="16"/>
        <v>0</v>
      </c>
    </row>
    <row r="132" ht="25.5" customHeight="1" spans="1:23">
      <c r="A132" s="19" t="s">
        <v>1271</v>
      </c>
      <c r="B132" s="20" t="s">
        <v>1272</v>
      </c>
      <c r="C132" s="21" t="s">
        <v>1323</v>
      </c>
      <c r="D132" s="21" t="s">
        <v>1324</v>
      </c>
      <c r="E132" s="21" t="s">
        <v>1004</v>
      </c>
      <c r="F132" s="21" t="s">
        <v>1325</v>
      </c>
      <c r="G132" s="22">
        <v>58446</v>
      </c>
      <c r="H132" s="22">
        <f t="shared" si="18"/>
        <v>58446</v>
      </c>
      <c r="I132" s="22">
        <v>0</v>
      </c>
      <c r="J132" s="22">
        <v>7069.44</v>
      </c>
      <c r="K132" s="22">
        <v>13393.51</v>
      </c>
      <c r="L132" s="22">
        <v>4520.86</v>
      </c>
      <c r="M132" s="22">
        <v>4189.88</v>
      </c>
      <c r="N132" s="22">
        <v>6696.89</v>
      </c>
      <c r="O132" s="26">
        <v>6817.43</v>
      </c>
      <c r="P132" s="22">
        <v>4174.68</v>
      </c>
      <c r="Q132" s="22">
        <v>3170.72</v>
      </c>
      <c r="R132" s="22">
        <v>2550.33</v>
      </c>
      <c r="S132" s="22">
        <v>3750.45</v>
      </c>
      <c r="T132" s="22">
        <v>1680.36</v>
      </c>
      <c r="U132" s="22">
        <v>431.45</v>
      </c>
      <c r="V132" s="22">
        <v>0</v>
      </c>
      <c r="W132" s="22">
        <f t="shared" si="16"/>
        <v>0</v>
      </c>
    </row>
    <row r="133" ht="25.5" customHeight="1" spans="1:23">
      <c r="A133" s="19" t="s">
        <v>1271</v>
      </c>
      <c r="B133" s="20" t="s">
        <v>1272</v>
      </c>
      <c r="C133" s="21" t="s">
        <v>1303</v>
      </c>
      <c r="D133" s="21" t="s">
        <v>1304</v>
      </c>
      <c r="E133" s="21" t="s">
        <v>1004</v>
      </c>
      <c r="F133" s="21" t="s">
        <v>1318</v>
      </c>
      <c r="G133" s="22">
        <v>1817.37</v>
      </c>
      <c r="H133" s="22">
        <f t="shared" si="18"/>
        <v>1817.37</v>
      </c>
      <c r="I133" s="22">
        <v>359.94</v>
      </c>
      <c r="J133" s="22">
        <v>127.16</v>
      </c>
      <c r="K133" s="22">
        <v>231.36</v>
      </c>
      <c r="L133" s="22">
        <v>145.35</v>
      </c>
      <c r="M133" s="22">
        <v>55.66</v>
      </c>
      <c r="N133" s="22">
        <v>224.58</v>
      </c>
      <c r="O133" s="26">
        <v>197.37</v>
      </c>
      <c r="P133" s="22">
        <v>108.73</v>
      </c>
      <c r="Q133" s="22">
        <v>103.39</v>
      </c>
      <c r="R133" s="22">
        <v>69.7</v>
      </c>
      <c r="S133" s="22">
        <v>119.65</v>
      </c>
      <c r="T133" s="22">
        <v>57.53</v>
      </c>
      <c r="U133" s="22">
        <v>16.95</v>
      </c>
      <c r="V133" s="22">
        <v>0</v>
      </c>
      <c r="W133" s="22">
        <f t="shared" si="16"/>
        <v>0</v>
      </c>
    </row>
    <row r="134" ht="25.5" customHeight="1" spans="1:23">
      <c r="A134" s="19" t="s">
        <v>1271</v>
      </c>
      <c r="B134" s="20" t="s">
        <v>1272</v>
      </c>
      <c r="C134" s="21" t="s">
        <v>1326</v>
      </c>
      <c r="D134" s="21" t="s">
        <v>1327</v>
      </c>
      <c r="E134" s="21" t="s">
        <v>1004</v>
      </c>
      <c r="F134" s="21" t="s">
        <v>1328</v>
      </c>
      <c r="G134" s="22">
        <v>52.4</v>
      </c>
      <c r="H134" s="22">
        <f t="shared" si="18"/>
        <v>52.4</v>
      </c>
      <c r="I134" s="22">
        <v>52.4</v>
      </c>
      <c r="J134" s="22">
        <v>0</v>
      </c>
      <c r="K134" s="22">
        <v>0</v>
      </c>
      <c r="L134" s="22">
        <v>0</v>
      </c>
      <c r="M134" s="22">
        <v>0</v>
      </c>
      <c r="N134" s="22">
        <v>0</v>
      </c>
      <c r="O134" s="26">
        <v>0</v>
      </c>
      <c r="P134" s="22">
        <v>0</v>
      </c>
      <c r="Q134" s="22">
        <v>0</v>
      </c>
      <c r="R134" s="22">
        <v>0</v>
      </c>
      <c r="S134" s="22">
        <v>0</v>
      </c>
      <c r="T134" s="22">
        <v>0</v>
      </c>
      <c r="U134" s="22">
        <v>0</v>
      </c>
      <c r="V134" s="22">
        <v>0</v>
      </c>
      <c r="W134" s="22">
        <f t="shared" si="16"/>
        <v>0</v>
      </c>
    </row>
    <row r="135" ht="25.5" customHeight="1" spans="1:23">
      <c r="A135" s="19" t="s">
        <v>1271</v>
      </c>
      <c r="B135" s="20" t="s">
        <v>1272</v>
      </c>
      <c r="C135" s="21" t="s">
        <v>1300</v>
      </c>
      <c r="D135" s="21" t="s">
        <v>1301</v>
      </c>
      <c r="E135" s="21" t="s">
        <v>1004</v>
      </c>
      <c r="F135" s="21" t="s">
        <v>1329</v>
      </c>
      <c r="G135" s="22">
        <v>7.87</v>
      </c>
      <c r="H135" s="22">
        <f t="shared" si="18"/>
        <v>7.87</v>
      </c>
      <c r="I135" s="22">
        <v>7.87</v>
      </c>
      <c r="J135" s="22">
        <v>0</v>
      </c>
      <c r="K135" s="22">
        <v>0</v>
      </c>
      <c r="L135" s="22">
        <v>0</v>
      </c>
      <c r="M135" s="22">
        <v>0</v>
      </c>
      <c r="N135" s="22">
        <v>0</v>
      </c>
      <c r="O135" s="26">
        <v>0</v>
      </c>
      <c r="P135" s="22">
        <v>0</v>
      </c>
      <c r="Q135" s="22">
        <v>0</v>
      </c>
      <c r="R135" s="22">
        <v>0</v>
      </c>
      <c r="S135" s="22">
        <v>0</v>
      </c>
      <c r="T135" s="22">
        <v>0</v>
      </c>
      <c r="U135" s="22">
        <v>0</v>
      </c>
      <c r="V135" s="22">
        <v>0</v>
      </c>
      <c r="W135" s="22">
        <f t="shared" si="16"/>
        <v>0</v>
      </c>
    </row>
    <row r="136" ht="25.5" customHeight="1" spans="1:23">
      <c r="A136" s="19" t="s">
        <v>1271</v>
      </c>
      <c r="B136" s="20" t="s">
        <v>1272</v>
      </c>
      <c r="C136" s="21" t="s">
        <v>1330</v>
      </c>
      <c r="D136" s="21" t="s">
        <v>1331</v>
      </c>
      <c r="E136" s="21" t="s">
        <v>1004</v>
      </c>
      <c r="F136" s="21" t="s">
        <v>1332</v>
      </c>
      <c r="G136" s="22">
        <v>4573</v>
      </c>
      <c r="H136" s="22">
        <f t="shared" si="18"/>
        <v>4573</v>
      </c>
      <c r="I136" s="22">
        <v>0</v>
      </c>
      <c r="J136" s="22">
        <v>0</v>
      </c>
      <c r="K136" s="22">
        <v>0</v>
      </c>
      <c r="L136" s="22">
        <v>1049</v>
      </c>
      <c r="M136" s="22">
        <v>0</v>
      </c>
      <c r="N136" s="22">
        <v>1702</v>
      </c>
      <c r="O136" s="26">
        <v>1822</v>
      </c>
      <c r="P136" s="22">
        <v>0</v>
      </c>
      <c r="Q136" s="22">
        <v>0</v>
      </c>
      <c r="R136" s="22">
        <v>0</v>
      </c>
      <c r="S136" s="22">
        <v>0</v>
      </c>
      <c r="T136" s="22">
        <v>0</v>
      </c>
      <c r="U136" s="22">
        <v>0</v>
      </c>
      <c r="V136" s="22">
        <v>0</v>
      </c>
      <c r="W136" s="22">
        <f t="shared" si="16"/>
        <v>0</v>
      </c>
    </row>
    <row r="137" ht="25.5" customHeight="1" spans="1:23">
      <c r="A137" s="19" t="s">
        <v>1271</v>
      </c>
      <c r="B137" s="20" t="s">
        <v>1272</v>
      </c>
      <c r="C137" s="21" t="s">
        <v>1277</v>
      </c>
      <c r="D137" s="21" t="s">
        <v>1278</v>
      </c>
      <c r="E137" s="21" t="s">
        <v>1004</v>
      </c>
      <c r="F137" s="21" t="s">
        <v>1333</v>
      </c>
      <c r="G137" s="22">
        <v>19</v>
      </c>
      <c r="H137" s="22">
        <f t="shared" si="18"/>
        <v>19</v>
      </c>
      <c r="I137" s="22">
        <v>4</v>
      </c>
      <c r="J137" s="22">
        <v>7</v>
      </c>
      <c r="K137" s="22">
        <v>0</v>
      </c>
      <c r="L137" s="22">
        <v>0</v>
      </c>
      <c r="M137" s="22">
        <v>0</v>
      </c>
      <c r="N137" s="22">
        <v>0</v>
      </c>
      <c r="O137" s="26">
        <v>0</v>
      </c>
      <c r="P137" s="22">
        <v>0</v>
      </c>
      <c r="Q137" s="22">
        <v>0</v>
      </c>
      <c r="R137" s="22">
        <v>8</v>
      </c>
      <c r="S137" s="22">
        <v>0</v>
      </c>
      <c r="T137" s="22">
        <v>0</v>
      </c>
      <c r="U137" s="22">
        <v>0</v>
      </c>
      <c r="V137" s="22">
        <v>0</v>
      </c>
      <c r="W137" s="22">
        <f t="shared" si="16"/>
        <v>0</v>
      </c>
    </row>
    <row r="138" ht="25.5" customHeight="1" spans="1:23">
      <c r="A138" s="19" t="s">
        <v>1271</v>
      </c>
      <c r="B138" s="20" t="s">
        <v>1272</v>
      </c>
      <c r="C138" s="21" t="s">
        <v>1277</v>
      </c>
      <c r="D138" s="21" t="s">
        <v>1278</v>
      </c>
      <c r="E138" s="21" t="s">
        <v>1004</v>
      </c>
      <c r="F138" s="21" t="s">
        <v>1334</v>
      </c>
      <c r="G138" s="22">
        <v>1228.2</v>
      </c>
      <c r="H138" s="22">
        <f t="shared" si="18"/>
        <v>1228.2</v>
      </c>
      <c r="I138" s="22">
        <v>1228.2</v>
      </c>
      <c r="J138" s="22">
        <v>0</v>
      </c>
      <c r="K138" s="22">
        <v>0</v>
      </c>
      <c r="L138" s="22">
        <v>0</v>
      </c>
      <c r="M138" s="22">
        <v>0</v>
      </c>
      <c r="N138" s="22">
        <v>0</v>
      </c>
      <c r="O138" s="26">
        <v>0</v>
      </c>
      <c r="P138" s="22">
        <v>0</v>
      </c>
      <c r="Q138" s="22">
        <v>0</v>
      </c>
      <c r="R138" s="22">
        <v>0</v>
      </c>
      <c r="S138" s="22">
        <v>0</v>
      </c>
      <c r="T138" s="22">
        <v>0</v>
      </c>
      <c r="U138" s="22">
        <v>0</v>
      </c>
      <c r="V138" s="22">
        <v>0</v>
      </c>
      <c r="W138" s="22">
        <f t="shared" si="16"/>
        <v>0</v>
      </c>
    </row>
    <row r="139" ht="25.5" customHeight="1" spans="1:23">
      <c r="A139" s="19" t="s">
        <v>1271</v>
      </c>
      <c r="B139" s="20" t="s">
        <v>1272</v>
      </c>
      <c r="C139" s="21" t="s">
        <v>1277</v>
      </c>
      <c r="D139" s="21" t="s">
        <v>1278</v>
      </c>
      <c r="E139" s="21" t="s">
        <v>1004</v>
      </c>
      <c r="F139" s="21" t="s">
        <v>1335</v>
      </c>
      <c r="G139" s="22">
        <v>6.18</v>
      </c>
      <c r="H139" s="22">
        <f t="shared" si="18"/>
        <v>6.18</v>
      </c>
      <c r="I139" s="22">
        <v>6.18</v>
      </c>
      <c r="J139" s="22">
        <v>0</v>
      </c>
      <c r="K139" s="22">
        <v>0</v>
      </c>
      <c r="L139" s="22">
        <v>0</v>
      </c>
      <c r="M139" s="22">
        <v>0</v>
      </c>
      <c r="N139" s="22">
        <v>0</v>
      </c>
      <c r="O139" s="26">
        <v>0</v>
      </c>
      <c r="P139" s="22">
        <v>0</v>
      </c>
      <c r="Q139" s="22">
        <v>0</v>
      </c>
      <c r="R139" s="22">
        <v>0</v>
      </c>
      <c r="S139" s="22">
        <v>0</v>
      </c>
      <c r="T139" s="22">
        <v>0</v>
      </c>
      <c r="U139" s="22">
        <v>0</v>
      </c>
      <c r="V139" s="22">
        <v>0</v>
      </c>
      <c r="W139" s="22">
        <f t="shared" si="16"/>
        <v>0</v>
      </c>
    </row>
    <row r="140" ht="25.5" customHeight="1" spans="1:23">
      <c r="A140" s="19" t="s">
        <v>1271</v>
      </c>
      <c r="B140" s="20" t="s">
        <v>1272</v>
      </c>
      <c r="C140" s="21" t="s">
        <v>1303</v>
      </c>
      <c r="D140" s="21" t="s">
        <v>1304</v>
      </c>
      <c r="E140" s="21" t="s">
        <v>1004</v>
      </c>
      <c r="F140" s="21" t="s">
        <v>1318</v>
      </c>
      <c r="G140" s="22">
        <v>585.82</v>
      </c>
      <c r="H140" s="22">
        <f t="shared" si="18"/>
        <v>585.82</v>
      </c>
      <c r="I140" s="22">
        <v>238.7</v>
      </c>
      <c r="J140" s="22">
        <v>0</v>
      </c>
      <c r="K140" s="22">
        <v>139.51</v>
      </c>
      <c r="L140" s="22">
        <v>11.61</v>
      </c>
      <c r="M140" s="22">
        <v>15.13</v>
      </c>
      <c r="N140" s="22">
        <v>0</v>
      </c>
      <c r="O140" s="26">
        <v>60.96</v>
      </c>
      <c r="P140" s="22">
        <v>52.17</v>
      </c>
      <c r="Q140" s="22">
        <v>32.9</v>
      </c>
      <c r="R140" s="22">
        <v>4.24</v>
      </c>
      <c r="S140" s="22">
        <v>19.35</v>
      </c>
      <c r="T140" s="22">
        <v>11.25</v>
      </c>
      <c r="U140" s="22">
        <v>0</v>
      </c>
      <c r="V140" s="22">
        <v>0</v>
      </c>
      <c r="W140" s="22">
        <f t="shared" si="16"/>
        <v>0</v>
      </c>
    </row>
    <row r="141" ht="25.5" customHeight="1" spans="1:23">
      <c r="A141" s="19" t="s">
        <v>1271</v>
      </c>
      <c r="B141" s="20" t="s">
        <v>1272</v>
      </c>
      <c r="C141" s="21" t="s">
        <v>1273</v>
      </c>
      <c r="D141" s="21" t="s">
        <v>1274</v>
      </c>
      <c r="E141" s="21" t="s">
        <v>1004</v>
      </c>
      <c r="F141" s="21" t="s">
        <v>1336</v>
      </c>
      <c r="G141" s="22">
        <v>30.45</v>
      </c>
      <c r="H141" s="22">
        <f t="shared" si="18"/>
        <v>30.45</v>
      </c>
      <c r="I141" s="22">
        <v>0</v>
      </c>
      <c r="J141" s="22">
        <v>0</v>
      </c>
      <c r="K141" s="22">
        <v>0</v>
      </c>
      <c r="L141" s="22">
        <v>0</v>
      </c>
      <c r="M141" s="22">
        <v>0</v>
      </c>
      <c r="N141" s="22">
        <v>30.45</v>
      </c>
      <c r="O141" s="26">
        <v>0</v>
      </c>
      <c r="P141" s="22">
        <v>0</v>
      </c>
      <c r="Q141" s="22">
        <v>0</v>
      </c>
      <c r="R141" s="22">
        <v>0</v>
      </c>
      <c r="S141" s="22">
        <v>0</v>
      </c>
      <c r="T141" s="22">
        <v>0</v>
      </c>
      <c r="U141" s="22">
        <v>0</v>
      </c>
      <c r="V141" s="22">
        <v>0</v>
      </c>
      <c r="W141" s="22">
        <f t="shared" si="16"/>
        <v>0</v>
      </c>
    </row>
    <row r="142" ht="25.5" customHeight="1" spans="1:23">
      <c r="A142" s="19" t="s">
        <v>1271</v>
      </c>
      <c r="B142" s="20" t="s">
        <v>1272</v>
      </c>
      <c r="C142" s="21" t="s">
        <v>1323</v>
      </c>
      <c r="D142" s="21" t="s">
        <v>1324</v>
      </c>
      <c r="E142" s="21" t="s">
        <v>1004</v>
      </c>
      <c r="F142" s="21" t="s">
        <v>1337</v>
      </c>
      <c r="G142" s="22">
        <v>16851</v>
      </c>
      <c r="H142" s="22">
        <f t="shared" si="18"/>
        <v>16851</v>
      </c>
      <c r="I142" s="22">
        <v>0</v>
      </c>
      <c r="J142" s="22">
        <v>2461</v>
      </c>
      <c r="K142" s="22">
        <v>3696</v>
      </c>
      <c r="L142" s="22">
        <v>1228</v>
      </c>
      <c r="M142" s="22">
        <v>1027</v>
      </c>
      <c r="N142" s="22">
        <v>1935</v>
      </c>
      <c r="O142" s="26">
        <v>1679</v>
      </c>
      <c r="P142" s="22">
        <v>1434</v>
      </c>
      <c r="Q142" s="22">
        <v>821</v>
      </c>
      <c r="R142" s="22">
        <v>697</v>
      </c>
      <c r="S142" s="22">
        <v>1072</v>
      </c>
      <c r="T142" s="22">
        <v>627</v>
      </c>
      <c r="U142" s="22">
        <v>174</v>
      </c>
      <c r="V142" s="22">
        <v>0</v>
      </c>
      <c r="W142" s="22">
        <f t="shared" si="16"/>
        <v>0</v>
      </c>
    </row>
    <row r="143" ht="25.5" customHeight="1" spans="1:23">
      <c r="A143" s="19" t="s">
        <v>1271</v>
      </c>
      <c r="B143" s="20" t="s">
        <v>1272</v>
      </c>
      <c r="C143" s="21" t="s">
        <v>1277</v>
      </c>
      <c r="D143" s="21" t="s">
        <v>1278</v>
      </c>
      <c r="E143" s="21" t="s">
        <v>1004</v>
      </c>
      <c r="F143" s="21" t="s">
        <v>1310</v>
      </c>
      <c r="G143" s="22">
        <v>3817.35</v>
      </c>
      <c r="H143" s="22">
        <f t="shared" si="18"/>
        <v>3817.35</v>
      </c>
      <c r="I143" s="22">
        <v>0</v>
      </c>
      <c r="J143" s="22">
        <v>433.46</v>
      </c>
      <c r="K143" s="22">
        <v>767.52</v>
      </c>
      <c r="L143" s="22">
        <v>351.87</v>
      </c>
      <c r="M143" s="22">
        <v>302.54</v>
      </c>
      <c r="N143" s="22">
        <v>410.38</v>
      </c>
      <c r="O143" s="26">
        <v>405.46</v>
      </c>
      <c r="P143" s="22">
        <v>298.49</v>
      </c>
      <c r="Q143" s="22">
        <v>193.21</v>
      </c>
      <c r="R143" s="22">
        <v>155.76</v>
      </c>
      <c r="S143" s="22">
        <v>254.76</v>
      </c>
      <c r="T143" s="22">
        <v>216.5</v>
      </c>
      <c r="U143" s="22">
        <v>27.4</v>
      </c>
      <c r="V143" s="22">
        <v>0</v>
      </c>
      <c r="W143" s="22">
        <f t="shared" si="16"/>
        <v>0</v>
      </c>
    </row>
    <row r="144" ht="25.5" customHeight="1" spans="1:23">
      <c r="A144" s="19" t="s">
        <v>1271</v>
      </c>
      <c r="B144" s="20" t="s">
        <v>1272</v>
      </c>
      <c r="C144" s="21" t="s">
        <v>1290</v>
      </c>
      <c r="D144" s="21" t="s">
        <v>1291</v>
      </c>
      <c r="E144" s="21" t="s">
        <v>1004</v>
      </c>
      <c r="F144" s="21" t="s">
        <v>1338</v>
      </c>
      <c r="G144" s="22">
        <v>679.47</v>
      </c>
      <c r="H144" s="22">
        <f t="shared" si="18"/>
        <v>679.47</v>
      </c>
      <c r="I144" s="22">
        <v>276.84</v>
      </c>
      <c r="J144" s="22">
        <v>0</v>
      </c>
      <c r="K144" s="22">
        <v>161.82</v>
      </c>
      <c r="L144" s="22">
        <v>13.47</v>
      </c>
      <c r="M144" s="22">
        <v>17.55</v>
      </c>
      <c r="N144" s="22">
        <v>0</v>
      </c>
      <c r="O144" s="26">
        <v>70.71</v>
      </c>
      <c r="P144" s="22">
        <v>60.51</v>
      </c>
      <c r="Q144" s="22">
        <v>38.16</v>
      </c>
      <c r="R144" s="22">
        <v>4.92</v>
      </c>
      <c r="S144" s="22">
        <v>22.44</v>
      </c>
      <c r="T144" s="22">
        <v>13.05</v>
      </c>
      <c r="U144" s="22">
        <v>0</v>
      </c>
      <c r="V144" s="22">
        <v>0</v>
      </c>
      <c r="W144" s="22">
        <f t="shared" si="16"/>
        <v>0</v>
      </c>
    </row>
    <row r="145" ht="25.5" customHeight="1" spans="1:23">
      <c r="A145" s="19" t="s">
        <v>1271</v>
      </c>
      <c r="B145" s="20" t="s">
        <v>1272</v>
      </c>
      <c r="C145" s="21" t="s">
        <v>1339</v>
      </c>
      <c r="D145" s="21" t="s">
        <v>1340</v>
      </c>
      <c r="E145" s="21" t="s">
        <v>1004</v>
      </c>
      <c r="F145" s="21" t="s">
        <v>1341</v>
      </c>
      <c r="G145" s="22">
        <v>10710.48</v>
      </c>
      <c r="H145" s="22">
        <f t="shared" si="18"/>
        <v>10710.48</v>
      </c>
      <c r="I145" s="22">
        <v>3837.36</v>
      </c>
      <c r="J145" s="22">
        <v>322.37</v>
      </c>
      <c r="K145" s="22">
        <v>1420.17</v>
      </c>
      <c r="L145" s="22">
        <v>892.94</v>
      </c>
      <c r="M145" s="22">
        <v>273.11</v>
      </c>
      <c r="N145" s="22">
        <v>600.82</v>
      </c>
      <c r="O145" s="26">
        <v>1056.6</v>
      </c>
      <c r="P145" s="22">
        <v>620.46</v>
      </c>
      <c r="Q145" s="22">
        <v>501.84</v>
      </c>
      <c r="R145" s="22">
        <v>245.09</v>
      </c>
      <c r="S145" s="22">
        <v>567.57</v>
      </c>
      <c r="T145" s="22">
        <v>312.12</v>
      </c>
      <c r="U145" s="22">
        <v>60.03</v>
      </c>
      <c r="V145" s="22">
        <v>0</v>
      </c>
      <c r="W145" s="22">
        <f t="shared" si="16"/>
        <v>0</v>
      </c>
    </row>
    <row r="146" ht="25.5" customHeight="1" spans="1:23">
      <c r="A146" s="19" t="s">
        <v>1271</v>
      </c>
      <c r="B146" s="20" t="s">
        <v>1272</v>
      </c>
      <c r="C146" s="21" t="s">
        <v>1342</v>
      </c>
      <c r="D146" s="21" t="s">
        <v>1343</v>
      </c>
      <c r="E146" s="21" t="s">
        <v>1004</v>
      </c>
      <c r="F146" s="21" t="s">
        <v>1344</v>
      </c>
      <c r="G146" s="22">
        <v>600</v>
      </c>
      <c r="H146" s="22">
        <f t="shared" si="18"/>
        <v>600</v>
      </c>
      <c r="I146" s="22">
        <v>0</v>
      </c>
      <c r="J146" s="22">
        <v>0</v>
      </c>
      <c r="K146" s="22">
        <v>0</v>
      </c>
      <c r="L146" s="22">
        <v>0</v>
      </c>
      <c r="M146" s="22">
        <v>0</v>
      </c>
      <c r="N146" s="22">
        <v>300</v>
      </c>
      <c r="O146" s="26">
        <v>300</v>
      </c>
      <c r="P146" s="22">
        <v>0</v>
      </c>
      <c r="Q146" s="22">
        <v>0</v>
      </c>
      <c r="R146" s="22">
        <v>0</v>
      </c>
      <c r="S146" s="22">
        <v>0</v>
      </c>
      <c r="T146" s="22">
        <v>0</v>
      </c>
      <c r="U146" s="22">
        <v>0</v>
      </c>
      <c r="V146" s="22">
        <v>0</v>
      </c>
      <c r="W146" s="22">
        <f t="shared" ref="W146:W209" si="19">G146-H146</f>
        <v>0</v>
      </c>
    </row>
    <row r="147" ht="25.5" customHeight="1" spans="1:23">
      <c r="A147" s="19" t="s">
        <v>1271</v>
      </c>
      <c r="B147" s="20" t="s">
        <v>1272</v>
      </c>
      <c r="C147" s="21" t="s">
        <v>1339</v>
      </c>
      <c r="D147" s="21" t="s">
        <v>1340</v>
      </c>
      <c r="E147" s="21" t="s">
        <v>1004</v>
      </c>
      <c r="F147" s="21" t="s">
        <v>1341</v>
      </c>
      <c r="G147" s="22">
        <v>18120.38</v>
      </c>
      <c r="H147" s="22">
        <f t="shared" si="18"/>
        <v>18120.38</v>
      </c>
      <c r="I147" s="22">
        <v>1030.94</v>
      </c>
      <c r="J147" s="22">
        <v>2436.16</v>
      </c>
      <c r="K147" s="22">
        <v>3209.6</v>
      </c>
      <c r="L147" s="22">
        <v>1621.27</v>
      </c>
      <c r="M147" s="22">
        <v>1124.16</v>
      </c>
      <c r="N147" s="22">
        <v>2260.54</v>
      </c>
      <c r="O147" s="26">
        <v>1604.8</v>
      </c>
      <c r="P147" s="22">
        <v>1185.36</v>
      </c>
      <c r="Q147" s="22">
        <v>823.84</v>
      </c>
      <c r="R147" s="22">
        <v>863.87</v>
      </c>
      <c r="S147" s="22">
        <v>1076.64</v>
      </c>
      <c r="T147" s="22">
        <v>597.44</v>
      </c>
      <c r="U147" s="22">
        <v>285.76</v>
      </c>
      <c r="V147" s="22">
        <v>0</v>
      </c>
      <c r="W147" s="22">
        <f t="shared" si="19"/>
        <v>0</v>
      </c>
    </row>
    <row r="148" ht="25.5" customHeight="1" spans="1:23">
      <c r="A148" s="19" t="s">
        <v>1271</v>
      </c>
      <c r="B148" s="20" t="s">
        <v>1272</v>
      </c>
      <c r="C148" s="21" t="s">
        <v>1277</v>
      </c>
      <c r="D148" s="21" t="s">
        <v>1278</v>
      </c>
      <c r="E148" s="21" t="s">
        <v>1004</v>
      </c>
      <c r="F148" s="21" t="s">
        <v>1310</v>
      </c>
      <c r="G148" s="22">
        <v>33667.16</v>
      </c>
      <c r="H148" s="22">
        <f t="shared" si="18"/>
        <v>33667.16</v>
      </c>
      <c r="I148" s="22">
        <v>0</v>
      </c>
      <c r="J148" s="22">
        <v>2960.74</v>
      </c>
      <c r="K148" s="22">
        <v>6052.42</v>
      </c>
      <c r="L148" s="22">
        <v>2942.27</v>
      </c>
      <c r="M148" s="22">
        <v>2888.88</v>
      </c>
      <c r="N148" s="22">
        <v>4563.72</v>
      </c>
      <c r="O148" s="26">
        <v>2342.06</v>
      </c>
      <c r="P148" s="22">
        <v>3800.58</v>
      </c>
      <c r="Q148" s="22">
        <v>1443.41</v>
      </c>
      <c r="R148" s="22">
        <v>1449.39</v>
      </c>
      <c r="S148" s="22">
        <v>2846.93</v>
      </c>
      <c r="T148" s="22">
        <v>2084.31</v>
      </c>
      <c r="U148" s="22">
        <v>292.45</v>
      </c>
      <c r="V148" s="22">
        <v>0</v>
      </c>
      <c r="W148" s="22">
        <f t="shared" si="19"/>
        <v>0</v>
      </c>
    </row>
    <row r="149" ht="25.5" customHeight="1" spans="1:23">
      <c r="A149" s="19" t="s">
        <v>1271</v>
      </c>
      <c r="B149" s="20" t="s">
        <v>1272</v>
      </c>
      <c r="C149" s="21" t="s">
        <v>1345</v>
      </c>
      <c r="D149" s="21" t="s">
        <v>1346</v>
      </c>
      <c r="E149" s="21" t="s">
        <v>1004</v>
      </c>
      <c r="F149" s="21" t="s">
        <v>1347</v>
      </c>
      <c r="G149" s="22">
        <v>4640</v>
      </c>
      <c r="H149" s="22">
        <f t="shared" si="18"/>
        <v>4640</v>
      </c>
      <c r="I149" s="22">
        <v>0</v>
      </c>
      <c r="J149" s="22">
        <v>898</v>
      </c>
      <c r="K149" s="22">
        <v>968</v>
      </c>
      <c r="L149" s="22">
        <v>166</v>
      </c>
      <c r="M149" s="22">
        <v>385</v>
      </c>
      <c r="N149" s="22">
        <v>651</v>
      </c>
      <c r="O149" s="26">
        <v>601</v>
      </c>
      <c r="P149" s="22">
        <v>590</v>
      </c>
      <c r="Q149" s="22">
        <v>381</v>
      </c>
      <c r="R149" s="22">
        <v>0</v>
      </c>
      <c r="S149" s="22">
        <v>0</v>
      </c>
      <c r="T149" s="22">
        <v>0</v>
      </c>
      <c r="U149" s="22">
        <v>0</v>
      </c>
      <c r="V149" s="22">
        <v>0</v>
      </c>
      <c r="W149" s="22">
        <f t="shared" si="19"/>
        <v>0</v>
      </c>
    </row>
    <row r="150" ht="25.5" customHeight="1" spans="1:23">
      <c r="A150" s="19" t="s">
        <v>1271</v>
      </c>
      <c r="B150" s="20" t="s">
        <v>1272</v>
      </c>
      <c r="C150" s="21" t="s">
        <v>1326</v>
      </c>
      <c r="D150" s="21" t="s">
        <v>1327</v>
      </c>
      <c r="E150" s="21" t="s">
        <v>1004</v>
      </c>
      <c r="F150" s="21" t="s">
        <v>1348</v>
      </c>
      <c r="G150" s="22">
        <v>19.84</v>
      </c>
      <c r="H150" s="22">
        <f t="shared" si="18"/>
        <v>19.84</v>
      </c>
      <c r="I150" s="22">
        <v>19.84</v>
      </c>
      <c r="J150" s="22">
        <v>0</v>
      </c>
      <c r="K150" s="22">
        <v>0</v>
      </c>
      <c r="L150" s="22">
        <v>0</v>
      </c>
      <c r="M150" s="22">
        <v>0</v>
      </c>
      <c r="N150" s="22">
        <v>0</v>
      </c>
      <c r="O150" s="26">
        <v>0</v>
      </c>
      <c r="P150" s="22">
        <v>0</v>
      </c>
      <c r="Q150" s="22">
        <v>0</v>
      </c>
      <c r="R150" s="22">
        <v>0</v>
      </c>
      <c r="S150" s="22">
        <v>0</v>
      </c>
      <c r="T150" s="22">
        <v>0</v>
      </c>
      <c r="U150" s="22">
        <v>0</v>
      </c>
      <c r="V150" s="22">
        <v>0</v>
      </c>
      <c r="W150" s="22">
        <f t="shared" si="19"/>
        <v>0</v>
      </c>
    </row>
    <row r="151" ht="25.5" customHeight="1" spans="1:23">
      <c r="A151" s="19" t="s">
        <v>1271</v>
      </c>
      <c r="B151" s="20" t="s">
        <v>1272</v>
      </c>
      <c r="C151" s="21" t="s">
        <v>1349</v>
      </c>
      <c r="D151" s="21" t="s">
        <v>1350</v>
      </c>
      <c r="E151" s="21" t="s">
        <v>1004</v>
      </c>
      <c r="F151" s="21" t="s">
        <v>1351</v>
      </c>
      <c r="G151" s="22">
        <v>5710.6</v>
      </c>
      <c r="H151" s="22">
        <f t="shared" si="18"/>
        <v>5710.6</v>
      </c>
      <c r="I151" s="22">
        <v>0</v>
      </c>
      <c r="J151" s="22">
        <v>784.6</v>
      </c>
      <c r="K151" s="22">
        <v>1173.8</v>
      </c>
      <c r="L151" s="22">
        <v>327.6</v>
      </c>
      <c r="M151" s="22">
        <v>404.2</v>
      </c>
      <c r="N151" s="22">
        <v>843.2</v>
      </c>
      <c r="O151" s="26">
        <v>640</v>
      </c>
      <c r="P151" s="22">
        <v>511.6</v>
      </c>
      <c r="Q151" s="22">
        <v>279.6</v>
      </c>
      <c r="R151" s="22">
        <v>251.8</v>
      </c>
      <c r="S151" s="22">
        <v>257.6</v>
      </c>
      <c r="T151" s="22">
        <v>189.2</v>
      </c>
      <c r="U151" s="22">
        <v>47.4</v>
      </c>
      <c r="V151" s="22">
        <v>0</v>
      </c>
      <c r="W151" s="22">
        <f t="shared" si="19"/>
        <v>0</v>
      </c>
    </row>
    <row r="152" ht="25.5" customHeight="1" spans="1:23">
      <c r="A152" s="19" t="s">
        <v>1271</v>
      </c>
      <c r="B152" s="20" t="s">
        <v>1272</v>
      </c>
      <c r="C152" s="21" t="s">
        <v>1319</v>
      </c>
      <c r="D152" s="21" t="s">
        <v>1320</v>
      </c>
      <c r="E152" s="21" t="s">
        <v>1004</v>
      </c>
      <c r="F152" s="21" t="s">
        <v>1352</v>
      </c>
      <c r="G152" s="22">
        <v>6764.67</v>
      </c>
      <c r="H152" s="22">
        <f t="shared" si="18"/>
        <v>6764.67</v>
      </c>
      <c r="I152" s="22">
        <v>0</v>
      </c>
      <c r="J152" s="22">
        <v>1632.22</v>
      </c>
      <c r="K152" s="22">
        <v>1356.08</v>
      </c>
      <c r="L152" s="22">
        <v>428.55</v>
      </c>
      <c r="M152" s="22">
        <v>351.75</v>
      </c>
      <c r="N152" s="22">
        <v>850.2</v>
      </c>
      <c r="O152" s="26">
        <v>571.35</v>
      </c>
      <c r="P152" s="22">
        <v>527.34</v>
      </c>
      <c r="Q152" s="22">
        <v>0</v>
      </c>
      <c r="R152" s="22">
        <v>0</v>
      </c>
      <c r="S152" s="22">
        <v>565.36</v>
      </c>
      <c r="T152" s="22">
        <v>372.24</v>
      </c>
      <c r="U152" s="22">
        <v>109.58</v>
      </c>
      <c r="V152" s="22">
        <v>0</v>
      </c>
      <c r="W152" s="22">
        <f t="shared" si="19"/>
        <v>0</v>
      </c>
    </row>
    <row r="153" ht="25.5" customHeight="1" spans="1:23">
      <c r="A153" s="19" t="s">
        <v>1271</v>
      </c>
      <c r="B153" s="20" t="s">
        <v>1272</v>
      </c>
      <c r="C153" s="21" t="s">
        <v>1323</v>
      </c>
      <c r="D153" s="21" t="s">
        <v>1324</v>
      </c>
      <c r="E153" s="21" t="s">
        <v>1004</v>
      </c>
      <c r="F153" s="21" t="s">
        <v>1353</v>
      </c>
      <c r="G153" s="22">
        <v>9086.8</v>
      </c>
      <c r="H153" s="22">
        <f t="shared" si="18"/>
        <v>9086.8</v>
      </c>
      <c r="I153" s="22">
        <v>0</v>
      </c>
      <c r="J153" s="22">
        <v>1031.82</v>
      </c>
      <c r="K153" s="22">
        <v>1826.99</v>
      </c>
      <c r="L153" s="22">
        <v>837.59</v>
      </c>
      <c r="M153" s="22">
        <v>720.16</v>
      </c>
      <c r="N153" s="22">
        <v>976.87</v>
      </c>
      <c r="O153" s="26">
        <v>965.14</v>
      </c>
      <c r="P153" s="22">
        <v>710.52</v>
      </c>
      <c r="Q153" s="22">
        <v>459.92</v>
      </c>
      <c r="R153" s="22">
        <v>370.76</v>
      </c>
      <c r="S153" s="22">
        <v>606.43</v>
      </c>
      <c r="T153" s="22">
        <v>515.34</v>
      </c>
      <c r="U153" s="22">
        <v>65.26</v>
      </c>
      <c r="V153" s="22">
        <v>0</v>
      </c>
      <c r="W153" s="22">
        <f t="shared" si="19"/>
        <v>0</v>
      </c>
    </row>
    <row r="154" ht="25.5" customHeight="1" spans="1:23">
      <c r="A154" s="19" t="s">
        <v>1271</v>
      </c>
      <c r="B154" s="20" t="s">
        <v>1272</v>
      </c>
      <c r="C154" s="21" t="s">
        <v>1311</v>
      </c>
      <c r="D154" s="21" t="s">
        <v>1312</v>
      </c>
      <c r="E154" s="21" t="s">
        <v>1004</v>
      </c>
      <c r="F154" s="21" t="s">
        <v>1354</v>
      </c>
      <c r="G154" s="22">
        <v>150.42</v>
      </c>
      <c r="H154" s="22">
        <f t="shared" si="18"/>
        <v>150.42</v>
      </c>
      <c r="I154" s="22">
        <v>150.42</v>
      </c>
      <c r="J154" s="22">
        <v>0</v>
      </c>
      <c r="K154" s="22">
        <v>0</v>
      </c>
      <c r="L154" s="22">
        <v>0</v>
      </c>
      <c r="M154" s="22">
        <v>0</v>
      </c>
      <c r="N154" s="22">
        <v>0</v>
      </c>
      <c r="O154" s="26">
        <v>0</v>
      </c>
      <c r="P154" s="22">
        <v>0</v>
      </c>
      <c r="Q154" s="22">
        <v>0</v>
      </c>
      <c r="R154" s="22">
        <v>0</v>
      </c>
      <c r="S154" s="22">
        <v>0</v>
      </c>
      <c r="T154" s="22">
        <v>0</v>
      </c>
      <c r="U154" s="22">
        <v>0</v>
      </c>
      <c r="V154" s="22">
        <v>0</v>
      </c>
      <c r="W154" s="22">
        <f t="shared" si="19"/>
        <v>0</v>
      </c>
    </row>
    <row r="155" ht="25.5" customHeight="1" spans="1:23">
      <c r="A155" s="19" t="s">
        <v>1271</v>
      </c>
      <c r="B155" s="20" t="s">
        <v>1272</v>
      </c>
      <c r="C155" s="21" t="s">
        <v>1319</v>
      </c>
      <c r="D155" s="21" t="s">
        <v>1320</v>
      </c>
      <c r="E155" s="21" t="s">
        <v>1004</v>
      </c>
      <c r="F155" s="21" t="s">
        <v>1321</v>
      </c>
      <c r="G155" s="22">
        <v>3154</v>
      </c>
      <c r="H155" s="22">
        <f t="shared" si="18"/>
        <v>3154</v>
      </c>
      <c r="I155" s="22">
        <v>0</v>
      </c>
      <c r="J155" s="22">
        <v>378</v>
      </c>
      <c r="K155" s="22">
        <v>480</v>
      </c>
      <c r="L155" s="22">
        <v>240</v>
      </c>
      <c r="M155" s="22">
        <v>197</v>
      </c>
      <c r="N155" s="22">
        <v>327</v>
      </c>
      <c r="O155" s="26">
        <v>303</v>
      </c>
      <c r="P155" s="22">
        <v>294</v>
      </c>
      <c r="Q155" s="22">
        <v>196</v>
      </c>
      <c r="R155" s="22">
        <v>184</v>
      </c>
      <c r="S155" s="22">
        <v>228</v>
      </c>
      <c r="T155" s="22">
        <v>194</v>
      </c>
      <c r="U155" s="22">
        <v>133</v>
      </c>
      <c r="V155" s="22">
        <v>0</v>
      </c>
      <c r="W155" s="22">
        <f t="shared" si="19"/>
        <v>0</v>
      </c>
    </row>
    <row r="156" ht="25.5" customHeight="1" spans="1:23">
      <c r="A156" s="19" t="s">
        <v>1271</v>
      </c>
      <c r="B156" s="20" t="s">
        <v>1272</v>
      </c>
      <c r="C156" s="21" t="s">
        <v>1355</v>
      </c>
      <c r="D156" s="21" t="s">
        <v>1356</v>
      </c>
      <c r="E156" s="21" t="s">
        <v>1004</v>
      </c>
      <c r="F156" s="21" t="s">
        <v>1357</v>
      </c>
      <c r="G156" s="22">
        <v>16</v>
      </c>
      <c r="H156" s="22">
        <f t="shared" si="18"/>
        <v>16</v>
      </c>
      <c r="I156" s="22">
        <v>0</v>
      </c>
      <c r="J156" s="22">
        <v>1</v>
      </c>
      <c r="K156" s="22">
        <v>0</v>
      </c>
      <c r="L156" s="22">
        <v>0</v>
      </c>
      <c r="M156" s="22">
        <v>2</v>
      </c>
      <c r="N156" s="22">
        <v>2</v>
      </c>
      <c r="O156" s="26">
        <v>2</v>
      </c>
      <c r="P156" s="22">
        <v>0</v>
      </c>
      <c r="Q156" s="22">
        <v>1</v>
      </c>
      <c r="R156" s="22">
        <v>2</v>
      </c>
      <c r="S156" s="22">
        <v>2</v>
      </c>
      <c r="T156" s="22">
        <v>2</v>
      </c>
      <c r="U156" s="22">
        <v>2</v>
      </c>
      <c r="V156" s="22">
        <v>0</v>
      </c>
      <c r="W156" s="22">
        <f t="shared" si="19"/>
        <v>0</v>
      </c>
    </row>
    <row r="157" ht="25.5" customHeight="1" spans="1:23">
      <c r="A157" s="19" t="s">
        <v>1271</v>
      </c>
      <c r="B157" s="20" t="s">
        <v>1272</v>
      </c>
      <c r="C157" s="21" t="s">
        <v>1290</v>
      </c>
      <c r="D157" s="21" t="s">
        <v>1291</v>
      </c>
      <c r="E157" s="21" t="s">
        <v>1004</v>
      </c>
      <c r="F157" s="21" t="s">
        <v>1358</v>
      </c>
      <c r="G157" s="22">
        <v>33249</v>
      </c>
      <c r="H157" s="22">
        <f t="shared" si="18"/>
        <v>33249</v>
      </c>
      <c r="I157" s="22">
        <v>0</v>
      </c>
      <c r="J157" s="22">
        <v>3590</v>
      </c>
      <c r="K157" s="22">
        <v>7216</v>
      </c>
      <c r="L157" s="22">
        <v>2771</v>
      </c>
      <c r="M157" s="22">
        <v>1949</v>
      </c>
      <c r="N157" s="22">
        <v>4370</v>
      </c>
      <c r="O157" s="26">
        <v>3883</v>
      </c>
      <c r="P157" s="22">
        <v>2759</v>
      </c>
      <c r="Q157" s="22">
        <v>1508</v>
      </c>
      <c r="R157" s="22">
        <v>1401</v>
      </c>
      <c r="S157" s="22">
        <v>2484</v>
      </c>
      <c r="T157" s="22">
        <v>1151</v>
      </c>
      <c r="U157" s="22">
        <v>167</v>
      </c>
      <c r="V157" s="22">
        <v>0</v>
      </c>
      <c r="W157" s="22">
        <f t="shared" si="19"/>
        <v>0</v>
      </c>
    </row>
    <row r="158" ht="25.5" customHeight="1" spans="1:23">
      <c r="A158" s="19" t="s">
        <v>1271</v>
      </c>
      <c r="B158" s="20" t="s">
        <v>1272</v>
      </c>
      <c r="C158" s="21" t="s">
        <v>1359</v>
      </c>
      <c r="D158" s="21" t="s">
        <v>1360</v>
      </c>
      <c r="E158" s="21" t="s">
        <v>1004</v>
      </c>
      <c r="F158" s="21" t="s">
        <v>1361</v>
      </c>
      <c r="G158" s="22">
        <v>83636</v>
      </c>
      <c r="H158" s="22">
        <f t="shared" si="18"/>
        <v>83636</v>
      </c>
      <c r="I158" s="22">
        <v>109</v>
      </c>
      <c r="J158" s="22">
        <v>22786</v>
      </c>
      <c r="K158" s="22">
        <v>12479</v>
      </c>
      <c r="L158" s="22">
        <v>7534</v>
      </c>
      <c r="M158" s="22">
        <v>5028</v>
      </c>
      <c r="N158" s="22">
        <v>368</v>
      </c>
      <c r="O158" s="26">
        <v>7175</v>
      </c>
      <c r="P158" s="22">
        <v>9973</v>
      </c>
      <c r="Q158" s="22">
        <v>4168</v>
      </c>
      <c r="R158" s="22">
        <v>919</v>
      </c>
      <c r="S158" s="22">
        <v>6732</v>
      </c>
      <c r="T158" s="22">
        <v>6198</v>
      </c>
      <c r="U158" s="22">
        <v>167</v>
      </c>
      <c r="V158" s="22">
        <v>0</v>
      </c>
      <c r="W158" s="22">
        <f t="shared" si="19"/>
        <v>0</v>
      </c>
    </row>
    <row r="159" ht="25.5" customHeight="1" spans="1:23">
      <c r="A159" s="19" t="s">
        <v>1271</v>
      </c>
      <c r="B159" s="20" t="s">
        <v>1272</v>
      </c>
      <c r="C159" s="21" t="s">
        <v>1339</v>
      </c>
      <c r="D159" s="21" t="s">
        <v>1340</v>
      </c>
      <c r="E159" s="21" t="s">
        <v>1004</v>
      </c>
      <c r="F159" s="21" t="s">
        <v>1362</v>
      </c>
      <c r="G159" s="22">
        <v>16</v>
      </c>
      <c r="H159" s="22">
        <f t="shared" si="18"/>
        <v>16</v>
      </c>
      <c r="I159" s="22">
        <v>16</v>
      </c>
      <c r="J159" s="22">
        <v>0</v>
      </c>
      <c r="K159" s="22">
        <v>0</v>
      </c>
      <c r="L159" s="22">
        <v>0</v>
      </c>
      <c r="M159" s="22">
        <v>0</v>
      </c>
      <c r="N159" s="22">
        <v>0</v>
      </c>
      <c r="O159" s="26">
        <v>0</v>
      </c>
      <c r="P159" s="22">
        <v>0</v>
      </c>
      <c r="Q159" s="22">
        <v>0</v>
      </c>
      <c r="R159" s="22">
        <v>0</v>
      </c>
      <c r="S159" s="22">
        <v>0</v>
      </c>
      <c r="T159" s="22">
        <v>0</v>
      </c>
      <c r="U159" s="22">
        <v>0</v>
      </c>
      <c r="V159" s="22">
        <v>0</v>
      </c>
      <c r="W159" s="22">
        <f t="shared" si="19"/>
        <v>0</v>
      </c>
    </row>
    <row r="160" ht="25.5" customHeight="1" spans="1:23">
      <c r="A160" s="19" t="s">
        <v>1271</v>
      </c>
      <c r="B160" s="20" t="s">
        <v>1272</v>
      </c>
      <c r="C160" s="21" t="s">
        <v>1363</v>
      </c>
      <c r="D160" s="21" t="s">
        <v>1364</v>
      </c>
      <c r="E160" s="21" t="s">
        <v>1004</v>
      </c>
      <c r="F160" s="21" t="s">
        <v>1365</v>
      </c>
      <c r="G160" s="22">
        <v>117</v>
      </c>
      <c r="H160" s="22">
        <f t="shared" si="18"/>
        <v>117</v>
      </c>
      <c r="I160" s="22">
        <v>117</v>
      </c>
      <c r="J160" s="22">
        <v>0</v>
      </c>
      <c r="K160" s="22">
        <v>0</v>
      </c>
      <c r="L160" s="22">
        <v>0</v>
      </c>
      <c r="M160" s="22">
        <v>0</v>
      </c>
      <c r="N160" s="22">
        <v>0</v>
      </c>
      <c r="O160" s="26">
        <v>0</v>
      </c>
      <c r="P160" s="22">
        <v>0</v>
      </c>
      <c r="Q160" s="22">
        <v>0</v>
      </c>
      <c r="R160" s="22">
        <v>0</v>
      </c>
      <c r="S160" s="22">
        <v>0</v>
      </c>
      <c r="T160" s="22">
        <v>0</v>
      </c>
      <c r="U160" s="22">
        <v>0</v>
      </c>
      <c r="V160" s="22">
        <v>0</v>
      </c>
      <c r="W160" s="22">
        <f t="shared" si="19"/>
        <v>0</v>
      </c>
    </row>
    <row r="161" ht="25.5" customHeight="1" spans="1:23">
      <c r="A161" s="19" t="s">
        <v>1271</v>
      </c>
      <c r="B161" s="20" t="s">
        <v>1272</v>
      </c>
      <c r="C161" s="21" t="s">
        <v>1273</v>
      </c>
      <c r="D161" s="21" t="s">
        <v>1274</v>
      </c>
      <c r="E161" s="21" t="s">
        <v>1004</v>
      </c>
      <c r="F161" s="21" t="s">
        <v>1366</v>
      </c>
      <c r="G161" s="22">
        <v>83.17</v>
      </c>
      <c r="H161" s="22">
        <f t="shared" si="18"/>
        <v>83.17</v>
      </c>
      <c r="I161" s="22">
        <v>83.17</v>
      </c>
      <c r="J161" s="22">
        <v>0</v>
      </c>
      <c r="K161" s="22">
        <v>0</v>
      </c>
      <c r="L161" s="22">
        <v>0</v>
      </c>
      <c r="M161" s="22">
        <v>0</v>
      </c>
      <c r="N161" s="22">
        <v>0</v>
      </c>
      <c r="O161" s="26">
        <v>0</v>
      </c>
      <c r="P161" s="22">
        <v>0</v>
      </c>
      <c r="Q161" s="22">
        <v>0</v>
      </c>
      <c r="R161" s="22">
        <v>0</v>
      </c>
      <c r="S161" s="22">
        <v>0</v>
      </c>
      <c r="T161" s="22">
        <v>0</v>
      </c>
      <c r="U161" s="22">
        <v>0</v>
      </c>
      <c r="V161" s="22">
        <v>0</v>
      </c>
      <c r="W161" s="22">
        <f t="shared" si="19"/>
        <v>0</v>
      </c>
    </row>
    <row r="162" ht="25.5" customHeight="1" spans="1:23">
      <c r="A162" s="19" t="s">
        <v>1271</v>
      </c>
      <c r="B162" s="20" t="s">
        <v>1272</v>
      </c>
      <c r="C162" s="21" t="s">
        <v>1339</v>
      </c>
      <c r="D162" s="21" t="s">
        <v>1340</v>
      </c>
      <c r="E162" s="21" t="s">
        <v>1004</v>
      </c>
      <c r="F162" s="21" t="s">
        <v>1367</v>
      </c>
      <c r="G162" s="22">
        <v>85</v>
      </c>
      <c r="H162" s="22">
        <f t="shared" si="18"/>
        <v>85</v>
      </c>
      <c r="I162" s="22">
        <v>85</v>
      </c>
      <c r="J162" s="22">
        <v>0</v>
      </c>
      <c r="K162" s="22">
        <v>0</v>
      </c>
      <c r="L162" s="22">
        <v>0</v>
      </c>
      <c r="M162" s="22">
        <v>0</v>
      </c>
      <c r="N162" s="22">
        <v>0</v>
      </c>
      <c r="O162" s="26">
        <v>0</v>
      </c>
      <c r="P162" s="22">
        <v>0</v>
      </c>
      <c r="Q162" s="22">
        <v>0</v>
      </c>
      <c r="R162" s="22">
        <v>0</v>
      </c>
      <c r="S162" s="22">
        <v>0</v>
      </c>
      <c r="T162" s="22">
        <v>0</v>
      </c>
      <c r="U162" s="22">
        <v>0</v>
      </c>
      <c r="V162" s="22">
        <v>0</v>
      </c>
      <c r="W162" s="22">
        <f t="shared" si="19"/>
        <v>0</v>
      </c>
    </row>
    <row r="163" ht="25.5" customHeight="1" spans="1:23">
      <c r="A163" s="19" t="s">
        <v>1271</v>
      </c>
      <c r="B163" s="20" t="s">
        <v>1272</v>
      </c>
      <c r="C163" s="21" t="s">
        <v>1319</v>
      </c>
      <c r="D163" s="21" t="s">
        <v>1320</v>
      </c>
      <c r="E163" s="21" t="s">
        <v>1004</v>
      </c>
      <c r="F163" s="21" t="s">
        <v>1368</v>
      </c>
      <c r="G163" s="22">
        <v>6859.35</v>
      </c>
      <c r="H163" s="22">
        <f t="shared" si="18"/>
        <v>6859.35</v>
      </c>
      <c r="I163" s="22">
        <v>11.77</v>
      </c>
      <c r="J163" s="22">
        <v>1074.11</v>
      </c>
      <c r="K163" s="22">
        <v>1590.99</v>
      </c>
      <c r="L163" s="22">
        <v>459.52</v>
      </c>
      <c r="M163" s="22">
        <v>277.25</v>
      </c>
      <c r="N163" s="22">
        <v>915.23</v>
      </c>
      <c r="O163" s="26">
        <v>934.43</v>
      </c>
      <c r="P163" s="22">
        <v>418.15</v>
      </c>
      <c r="Q163" s="22">
        <v>172.01</v>
      </c>
      <c r="R163" s="22">
        <v>290.21</v>
      </c>
      <c r="S163" s="22">
        <v>513.4</v>
      </c>
      <c r="T163" s="22">
        <v>193.22</v>
      </c>
      <c r="U163" s="22">
        <v>9.06</v>
      </c>
      <c r="V163" s="22">
        <v>0</v>
      </c>
      <c r="W163" s="22">
        <f t="shared" si="19"/>
        <v>0</v>
      </c>
    </row>
    <row r="164" ht="25.5" customHeight="1" spans="1:23">
      <c r="A164" s="19" t="s">
        <v>1271</v>
      </c>
      <c r="B164" s="20" t="s">
        <v>1272</v>
      </c>
      <c r="C164" s="21" t="s">
        <v>1369</v>
      </c>
      <c r="D164" s="21" t="s">
        <v>1370</v>
      </c>
      <c r="E164" s="21" t="s">
        <v>1004</v>
      </c>
      <c r="F164" s="21" t="s">
        <v>1371</v>
      </c>
      <c r="G164" s="22">
        <v>110</v>
      </c>
      <c r="H164" s="22">
        <f t="shared" si="18"/>
        <v>110</v>
      </c>
      <c r="I164" s="22">
        <v>0</v>
      </c>
      <c r="J164" s="22">
        <v>20</v>
      </c>
      <c r="K164" s="22">
        <v>20</v>
      </c>
      <c r="L164" s="22">
        <v>0</v>
      </c>
      <c r="M164" s="22">
        <v>0</v>
      </c>
      <c r="N164" s="22">
        <v>70</v>
      </c>
      <c r="O164" s="26">
        <v>0</v>
      </c>
      <c r="P164" s="22">
        <v>0</v>
      </c>
      <c r="Q164" s="22">
        <v>0</v>
      </c>
      <c r="R164" s="22">
        <v>0</v>
      </c>
      <c r="S164" s="22">
        <v>0</v>
      </c>
      <c r="T164" s="22">
        <v>0</v>
      </c>
      <c r="U164" s="22">
        <v>0</v>
      </c>
      <c r="V164" s="22">
        <v>0</v>
      </c>
      <c r="W164" s="22">
        <f t="shared" si="19"/>
        <v>0</v>
      </c>
    </row>
    <row r="165" ht="25.5" customHeight="1" spans="1:23">
      <c r="A165" s="19" t="s">
        <v>1271</v>
      </c>
      <c r="B165" s="20" t="s">
        <v>1272</v>
      </c>
      <c r="C165" s="21" t="s">
        <v>1311</v>
      </c>
      <c r="D165" s="21" t="s">
        <v>1312</v>
      </c>
      <c r="E165" s="21" t="s">
        <v>1004</v>
      </c>
      <c r="F165" s="21" t="s">
        <v>1372</v>
      </c>
      <c r="G165" s="22">
        <v>76</v>
      </c>
      <c r="H165" s="22">
        <f t="shared" si="18"/>
        <v>76</v>
      </c>
      <c r="I165" s="22">
        <v>10</v>
      </c>
      <c r="J165" s="22">
        <v>7</v>
      </c>
      <c r="K165" s="22">
        <v>10</v>
      </c>
      <c r="L165" s="22">
        <v>4</v>
      </c>
      <c r="M165" s="22">
        <v>4</v>
      </c>
      <c r="N165" s="22">
        <v>8</v>
      </c>
      <c r="O165" s="26">
        <v>4</v>
      </c>
      <c r="P165" s="22">
        <v>7</v>
      </c>
      <c r="Q165" s="22">
        <v>6</v>
      </c>
      <c r="R165" s="22">
        <v>4</v>
      </c>
      <c r="S165" s="22">
        <v>6</v>
      </c>
      <c r="T165" s="22">
        <v>3</v>
      </c>
      <c r="U165" s="22">
        <v>3</v>
      </c>
      <c r="V165" s="22">
        <v>0</v>
      </c>
      <c r="W165" s="22">
        <f t="shared" si="19"/>
        <v>0</v>
      </c>
    </row>
    <row r="166" ht="25.5" customHeight="1" spans="1:23">
      <c r="A166" s="19" t="s">
        <v>1271</v>
      </c>
      <c r="B166" s="20" t="s">
        <v>1272</v>
      </c>
      <c r="C166" s="21" t="s">
        <v>1290</v>
      </c>
      <c r="D166" s="21" t="s">
        <v>1291</v>
      </c>
      <c r="E166" s="21" t="s">
        <v>1004</v>
      </c>
      <c r="F166" s="21" t="s">
        <v>1373</v>
      </c>
      <c r="G166" s="22">
        <v>13871.99</v>
      </c>
      <c r="H166" s="22">
        <f t="shared" si="18"/>
        <v>13871.99</v>
      </c>
      <c r="I166" s="22">
        <v>0</v>
      </c>
      <c r="J166" s="22">
        <v>1614.8</v>
      </c>
      <c r="K166" s="22">
        <v>2469.33</v>
      </c>
      <c r="L166" s="22">
        <v>955.67</v>
      </c>
      <c r="M166" s="22">
        <v>845.33</v>
      </c>
      <c r="N166" s="22">
        <v>2120</v>
      </c>
      <c r="O166" s="26">
        <v>1764.67</v>
      </c>
      <c r="P166" s="22">
        <v>1086.53</v>
      </c>
      <c r="Q166" s="22">
        <v>795.33</v>
      </c>
      <c r="R166" s="22">
        <v>705.07</v>
      </c>
      <c r="S166" s="22">
        <v>882.13</v>
      </c>
      <c r="T166" s="22">
        <v>533.8</v>
      </c>
      <c r="U166" s="22">
        <v>99.33</v>
      </c>
      <c r="V166" s="22">
        <v>0</v>
      </c>
      <c r="W166" s="22">
        <f t="shared" si="19"/>
        <v>0</v>
      </c>
    </row>
    <row r="167" ht="25.5" customHeight="1" spans="1:23">
      <c r="A167" s="19" t="s">
        <v>1271</v>
      </c>
      <c r="B167" s="20" t="s">
        <v>1272</v>
      </c>
      <c r="C167" s="21" t="s">
        <v>1374</v>
      </c>
      <c r="D167" s="21" t="s">
        <v>1375</v>
      </c>
      <c r="E167" s="21" t="s">
        <v>1004</v>
      </c>
      <c r="F167" s="21" t="s">
        <v>1376</v>
      </c>
      <c r="G167" s="22">
        <v>310</v>
      </c>
      <c r="H167" s="22">
        <f t="shared" si="18"/>
        <v>310</v>
      </c>
      <c r="I167" s="22">
        <v>0</v>
      </c>
      <c r="J167" s="22">
        <v>20</v>
      </c>
      <c r="K167" s="22">
        <v>20</v>
      </c>
      <c r="L167" s="22">
        <v>100</v>
      </c>
      <c r="M167" s="22">
        <v>30</v>
      </c>
      <c r="N167" s="22">
        <v>0</v>
      </c>
      <c r="O167" s="26">
        <v>100</v>
      </c>
      <c r="P167" s="22">
        <v>20</v>
      </c>
      <c r="Q167" s="22">
        <v>20</v>
      </c>
      <c r="R167" s="22">
        <v>0</v>
      </c>
      <c r="S167" s="22">
        <v>0</v>
      </c>
      <c r="T167" s="22">
        <v>0</v>
      </c>
      <c r="U167" s="22">
        <v>0</v>
      </c>
      <c r="V167" s="22">
        <v>0</v>
      </c>
      <c r="W167" s="22">
        <f t="shared" si="19"/>
        <v>0</v>
      </c>
    </row>
    <row r="168" ht="25.5" customHeight="1" spans="1:23">
      <c r="A168" s="19" t="s">
        <v>1271</v>
      </c>
      <c r="B168" s="20" t="s">
        <v>1272</v>
      </c>
      <c r="C168" s="21" t="s">
        <v>1377</v>
      </c>
      <c r="D168" s="21" t="s">
        <v>1378</v>
      </c>
      <c r="E168" s="21" t="s">
        <v>1004</v>
      </c>
      <c r="F168" s="21" t="s">
        <v>1379</v>
      </c>
      <c r="G168" s="22">
        <v>3689</v>
      </c>
      <c r="H168" s="22">
        <f t="shared" si="18"/>
        <v>3689</v>
      </c>
      <c r="I168" s="22">
        <v>0</v>
      </c>
      <c r="J168" s="22">
        <v>382</v>
      </c>
      <c r="K168" s="22">
        <v>489</v>
      </c>
      <c r="L168" s="22">
        <v>262</v>
      </c>
      <c r="M168" s="22">
        <v>205</v>
      </c>
      <c r="N168" s="22">
        <v>327</v>
      </c>
      <c r="O168" s="26">
        <v>286</v>
      </c>
      <c r="P168" s="22">
        <v>476</v>
      </c>
      <c r="Q168" s="22">
        <v>274</v>
      </c>
      <c r="R168" s="22">
        <v>427</v>
      </c>
      <c r="S168" s="22">
        <v>219</v>
      </c>
      <c r="T168" s="22">
        <v>215</v>
      </c>
      <c r="U168" s="22">
        <v>127</v>
      </c>
      <c r="V168" s="22">
        <v>0</v>
      </c>
      <c r="W168" s="22">
        <f t="shared" si="19"/>
        <v>0</v>
      </c>
    </row>
    <row r="169" ht="25.5" customHeight="1" spans="1:23">
      <c r="A169" s="19" t="s">
        <v>1271</v>
      </c>
      <c r="B169" s="20" t="s">
        <v>1272</v>
      </c>
      <c r="C169" s="21" t="s">
        <v>1273</v>
      </c>
      <c r="D169" s="21" t="s">
        <v>1274</v>
      </c>
      <c r="E169" s="21" t="s">
        <v>1004</v>
      </c>
      <c r="F169" s="21" t="s">
        <v>1380</v>
      </c>
      <c r="G169" s="22">
        <v>1172.27</v>
      </c>
      <c r="H169" s="22">
        <f t="shared" si="18"/>
        <v>1172.27</v>
      </c>
      <c r="I169" s="22">
        <v>140.86</v>
      </c>
      <c r="J169" s="22">
        <v>280.93</v>
      </c>
      <c r="K169" s="22">
        <v>245.33</v>
      </c>
      <c r="L169" s="22">
        <v>88.3</v>
      </c>
      <c r="M169" s="22">
        <v>57</v>
      </c>
      <c r="N169" s="22">
        <v>0</v>
      </c>
      <c r="O169" s="26">
        <v>110.75</v>
      </c>
      <c r="P169" s="22">
        <v>89.59</v>
      </c>
      <c r="Q169" s="22">
        <v>67.54</v>
      </c>
      <c r="R169" s="22">
        <v>0</v>
      </c>
      <c r="S169" s="22">
        <v>49.42</v>
      </c>
      <c r="T169" s="22">
        <v>31.55</v>
      </c>
      <c r="U169" s="22">
        <v>11</v>
      </c>
      <c r="V169" s="22">
        <v>0</v>
      </c>
      <c r="W169" s="22">
        <f t="shared" si="19"/>
        <v>0</v>
      </c>
    </row>
    <row r="170" ht="25.5" customHeight="1" spans="1:23">
      <c r="A170" s="19" t="s">
        <v>1271</v>
      </c>
      <c r="B170" s="20" t="s">
        <v>1272</v>
      </c>
      <c r="C170" s="21" t="s">
        <v>1323</v>
      </c>
      <c r="D170" s="21" t="s">
        <v>1324</v>
      </c>
      <c r="E170" s="21" t="s">
        <v>1004</v>
      </c>
      <c r="F170" s="21" t="s">
        <v>1381</v>
      </c>
      <c r="G170" s="22">
        <v>38247.87</v>
      </c>
      <c r="H170" s="22">
        <f t="shared" si="18"/>
        <v>38247.87</v>
      </c>
      <c r="I170" s="22">
        <v>25.78</v>
      </c>
      <c r="J170" s="22">
        <v>6359.98</v>
      </c>
      <c r="K170" s="22">
        <v>9964.54</v>
      </c>
      <c r="L170" s="22">
        <v>1611.6</v>
      </c>
      <c r="M170" s="22">
        <v>2351.38</v>
      </c>
      <c r="N170" s="22">
        <v>5445</v>
      </c>
      <c r="O170" s="26">
        <v>3306.21</v>
      </c>
      <c r="P170" s="22">
        <v>3967.8</v>
      </c>
      <c r="Q170" s="22">
        <v>1402.22</v>
      </c>
      <c r="R170" s="22">
        <v>682.27</v>
      </c>
      <c r="S170" s="22">
        <v>1120.02</v>
      </c>
      <c r="T170" s="22">
        <v>1233.07</v>
      </c>
      <c r="U170" s="22">
        <v>778</v>
      </c>
      <c r="V170" s="22">
        <v>0</v>
      </c>
      <c r="W170" s="22">
        <f t="shared" si="19"/>
        <v>0</v>
      </c>
    </row>
    <row r="171" ht="25.5" customHeight="1" spans="1:23">
      <c r="A171" s="19" t="s">
        <v>1271</v>
      </c>
      <c r="B171" s="20" t="s">
        <v>1272</v>
      </c>
      <c r="C171" s="21" t="s">
        <v>1339</v>
      </c>
      <c r="D171" s="21" t="s">
        <v>1340</v>
      </c>
      <c r="E171" s="21" t="s">
        <v>1004</v>
      </c>
      <c r="F171" s="21" t="s">
        <v>1382</v>
      </c>
      <c r="G171" s="22">
        <v>2562.05</v>
      </c>
      <c r="H171" s="22">
        <f t="shared" si="18"/>
        <v>2562.05</v>
      </c>
      <c r="I171" s="22">
        <v>1022.56</v>
      </c>
      <c r="J171" s="22">
        <v>0</v>
      </c>
      <c r="K171" s="22">
        <v>585.58</v>
      </c>
      <c r="L171" s="22">
        <v>44.8</v>
      </c>
      <c r="M171" s="22">
        <v>87.36</v>
      </c>
      <c r="N171" s="22">
        <v>0</v>
      </c>
      <c r="O171" s="26">
        <v>245.36</v>
      </c>
      <c r="P171" s="22">
        <v>260.64</v>
      </c>
      <c r="Q171" s="22">
        <v>167.04</v>
      </c>
      <c r="R171" s="22">
        <v>26.24</v>
      </c>
      <c r="S171" s="22">
        <v>77.67</v>
      </c>
      <c r="T171" s="22">
        <v>44.8</v>
      </c>
      <c r="U171" s="22">
        <v>0</v>
      </c>
      <c r="V171" s="22">
        <v>0</v>
      </c>
      <c r="W171" s="22">
        <f t="shared" si="19"/>
        <v>0</v>
      </c>
    </row>
    <row r="172" ht="25.5" customHeight="1" spans="1:23">
      <c r="A172" s="19" t="s">
        <v>1271</v>
      </c>
      <c r="B172" s="20" t="s">
        <v>1272</v>
      </c>
      <c r="C172" s="21" t="s">
        <v>1339</v>
      </c>
      <c r="D172" s="21" t="s">
        <v>1340</v>
      </c>
      <c r="E172" s="21" t="s">
        <v>1004</v>
      </c>
      <c r="F172" s="21" t="s">
        <v>1383</v>
      </c>
      <c r="G172" s="22">
        <v>5614.01</v>
      </c>
      <c r="H172" s="22">
        <f t="shared" si="18"/>
        <v>5614.01</v>
      </c>
      <c r="I172" s="22">
        <v>528</v>
      </c>
      <c r="J172" s="22">
        <v>1105.06</v>
      </c>
      <c r="K172" s="22">
        <v>903.94</v>
      </c>
      <c r="L172" s="22">
        <v>562.37</v>
      </c>
      <c r="M172" s="22">
        <v>205.25</v>
      </c>
      <c r="N172" s="22">
        <v>631.78</v>
      </c>
      <c r="O172" s="26">
        <v>440.54</v>
      </c>
      <c r="P172" s="22">
        <v>406.75</v>
      </c>
      <c r="Q172" s="22">
        <v>312.1</v>
      </c>
      <c r="R172" s="22">
        <v>241.63</v>
      </c>
      <c r="S172" s="22">
        <v>55.59</v>
      </c>
      <c r="T172" s="22">
        <v>150.15</v>
      </c>
      <c r="U172" s="22">
        <v>70.85</v>
      </c>
      <c r="V172" s="22">
        <v>0</v>
      </c>
      <c r="W172" s="22">
        <f t="shared" si="19"/>
        <v>0</v>
      </c>
    </row>
    <row r="173" ht="25.5" customHeight="1" spans="1:23">
      <c r="A173" s="19" t="s">
        <v>1271</v>
      </c>
      <c r="B173" s="20" t="s">
        <v>1272</v>
      </c>
      <c r="C173" s="21" t="s">
        <v>1277</v>
      </c>
      <c r="D173" s="21" t="s">
        <v>1278</v>
      </c>
      <c r="E173" s="21" t="s">
        <v>1004</v>
      </c>
      <c r="F173" s="21" t="s">
        <v>1384</v>
      </c>
      <c r="G173" s="22">
        <v>2470.08</v>
      </c>
      <c r="H173" s="22">
        <f t="shared" si="18"/>
        <v>2470.08</v>
      </c>
      <c r="I173" s="22">
        <v>9.48</v>
      </c>
      <c r="J173" s="22">
        <v>338.16</v>
      </c>
      <c r="K173" s="22">
        <v>514.92</v>
      </c>
      <c r="L173" s="22">
        <v>195.36</v>
      </c>
      <c r="M173" s="22">
        <v>142.92</v>
      </c>
      <c r="N173" s="22">
        <v>285.24</v>
      </c>
      <c r="O173" s="26">
        <v>256.08</v>
      </c>
      <c r="P173" s="22">
        <v>212.4</v>
      </c>
      <c r="Q173" s="22">
        <v>125.16</v>
      </c>
      <c r="R173" s="22">
        <v>114.84</v>
      </c>
      <c r="S173" s="22">
        <v>166.68</v>
      </c>
      <c r="T173" s="22">
        <v>91.2</v>
      </c>
      <c r="U173" s="22">
        <v>17.64</v>
      </c>
      <c r="V173" s="22">
        <v>0</v>
      </c>
      <c r="W173" s="22">
        <f t="shared" si="19"/>
        <v>0</v>
      </c>
    </row>
    <row r="174" ht="25.5" customHeight="1" spans="1:23">
      <c r="A174" s="19" t="s">
        <v>1271</v>
      </c>
      <c r="B174" s="20" t="s">
        <v>1272</v>
      </c>
      <c r="C174" s="21" t="s">
        <v>1363</v>
      </c>
      <c r="D174" s="21" t="s">
        <v>1364</v>
      </c>
      <c r="E174" s="21" t="s">
        <v>1004</v>
      </c>
      <c r="F174" s="21" t="s">
        <v>1385</v>
      </c>
      <c r="G174" s="22">
        <v>3845</v>
      </c>
      <c r="H174" s="22">
        <f t="shared" si="18"/>
        <v>3845</v>
      </c>
      <c r="I174" s="22">
        <v>519.4</v>
      </c>
      <c r="J174" s="22">
        <v>325.2</v>
      </c>
      <c r="K174" s="22">
        <v>20</v>
      </c>
      <c r="L174" s="22">
        <v>300</v>
      </c>
      <c r="M174" s="22">
        <v>300</v>
      </c>
      <c r="N174" s="22">
        <v>300</v>
      </c>
      <c r="O174" s="26">
        <v>400</v>
      </c>
      <c r="P174" s="22">
        <v>342.4</v>
      </c>
      <c r="Q174" s="22">
        <v>300</v>
      </c>
      <c r="R174" s="22">
        <v>300</v>
      </c>
      <c r="S174" s="22">
        <v>418</v>
      </c>
      <c r="T174" s="22">
        <v>320</v>
      </c>
      <c r="U174" s="22">
        <v>0</v>
      </c>
      <c r="V174" s="22">
        <v>0</v>
      </c>
      <c r="W174" s="22">
        <f t="shared" si="19"/>
        <v>0</v>
      </c>
    </row>
    <row r="175" ht="25.5" customHeight="1" spans="1:23">
      <c r="A175" s="19" t="s">
        <v>1271</v>
      </c>
      <c r="B175" s="20" t="s">
        <v>1272</v>
      </c>
      <c r="C175" s="21" t="s">
        <v>1319</v>
      </c>
      <c r="D175" s="21" t="s">
        <v>1320</v>
      </c>
      <c r="E175" s="21" t="s">
        <v>1004</v>
      </c>
      <c r="F175" s="21" t="s">
        <v>1321</v>
      </c>
      <c r="G175" s="22">
        <v>4921.14</v>
      </c>
      <c r="H175" s="22">
        <f t="shared" si="18"/>
        <v>4921.14</v>
      </c>
      <c r="I175" s="22">
        <v>89.12</v>
      </c>
      <c r="J175" s="22">
        <v>594.93</v>
      </c>
      <c r="K175" s="22">
        <v>699.97</v>
      </c>
      <c r="L175" s="22">
        <v>240.3</v>
      </c>
      <c r="M175" s="22">
        <v>228.48</v>
      </c>
      <c r="N175" s="22">
        <v>910.6</v>
      </c>
      <c r="O175" s="26">
        <v>792.31</v>
      </c>
      <c r="P175" s="22">
        <v>98.46</v>
      </c>
      <c r="Q175" s="22">
        <v>284.9</v>
      </c>
      <c r="R175" s="22">
        <v>296.01</v>
      </c>
      <c r="S175" s="22">
        <v>551.04</v>
      </c>
      <c r="T175" s="22">
        <v>95.02</v>
      </c>
      <c r="U175" s="22">
        <v>40</v>
      </c>
      <c r="V175" s="22">
        <v>0</v>
      </c>
      <c r="W175" s="22">
        <f t="shared" si="19"/>
        <v>0</v>
      </c>
    </row>
    <row r="176" ht="25.5" customHeight="1" spans="1:23">
      <c r="A176" s="19" t="s">
        <v>1271</v>
      </c>
      <c r="B176" s="20" t="s">
        <v>1272</v>
      </c>
      <c r="C176" s="21" t="s">
        <v>1386</v>
      </c>
      <c r="D176" s="21" t="s">
        <v>1387</v>
      </c>
      <c r="E176" s="21" t="s">
        <v>1004</v>
      </c>
      <c r="F176" s="21" t="s">
        <v>1388</v>
      </c>
      <c r="G176" s="22">
        <v>5557.23</v>
      </c>
      <c r="H176" s="22">
        <f t="shared" si="18"/>
        <v>5557.23</v>
      </c>
      <c r="I176" s="22">
        <v>7.22</v>
      </c>
      <c r="J176" s="22">
        <v>1514.04</v>
      </c>
      <c r="K176" s="22">
        <v>829.17</v>
      </c>
      <c r="L176" s="22">
        <v>500.61</v>
      </c>
      <c r="M176" s="22">
        <v>334.11</v>
      </c>
      <c r="N176" s="22">
        <v>24.42</v>
      </c>
      <c r="O176" s="26">
        <v>476.75</v>
      </c>
      <c r="P176" s="22">
        <v>662.67</v>
      </c>
      <c r="Q176" s="22">
        <v>276.95</v>
      </c>
      <c r="R176" s="22">
        <v>61.05</v>
      </c>
      <c r="S176" s="22">
        <v>447.33</v>
      </c>
      <c r="T176" s="22">
        <v>411.81</v>
      </c>
      <c r="U176" s="22">
        <v>11.1</v>
      </c>
      <c r="V176" s="22">
        <v>0</v>
      </c>
      <c r="W176" s="22">
        <f t="shared" si="19"/>
        <v>0</v>
      </c>
    </row>
    <row r="177" ht="25.5" customHeight="1" spans="1:23">
      <c r="A177" s="19" t="s">
        <v>1271</v>
      </c>
      <c r="B177" s="20" t="s">
        <v>1272</v>
      </c>
      <c r="C177" s="21" t="s">
        <v>1323</v>
      </c>
      <c r="D177" s="21" t="s">
        <v>1324</v>
      </c>
      <c r="E177" s="21" t="s">
        <v>1004</v>
      </c>
      <c r="F177" s="21" t="s">
        <v>1389</v>
      </c>
      <c r="G177" s="22">
        <v>25307.34</v>
      </c>
      <c r="H177" s="22">
        <f t="shared" si="18"/>
        <v>25307.34</v>
      </c>
      <c r="I177" s="22">
        <v>123.42</v>
      </c>
      <c r="J177" s="22">
        <v>3473.56</v>
      </c>
      <c r="K177" s="22">
        <v>5753.85</v>
      </c>
      <c r="L177" s="22">
        <v>1994.68</v>
      </c>
      <c r="M177" s="22">
        <v>1446.2</v>
      </c>
      <c r="N177" s="22">
        <v>3002.16</v>
      </c>
      <c r="O177" s="26">
        <v>2611.9</v>
      </c>
      <c r="P177" s="22">
        <v>1938.79</v>
      </c>
      <c r="Q177" s="22">
        <v>1218.63</v>
      </c>
      <c r="R177" s="22">
        <v>991.8</v>
      </c>
      <c r="S177" s="22">
        <v>1743.35</v>
      </c>
      <c r="T177" s="22">
        <v>826.88</v>
      </c>
      <c r="U177" s="22">
        <v>182.12</v>
      </c>
      <c r="V177" s="22">
        <v>0</v>
      </c>
      <c r="W177" s="22">
        <f t="shared" si="19"/>
        <v>0</v>
      </c>
    </row>
    <row r="178" ht="25.5" customHeight="1" spans="1:23">
      <c r="A178" s="19" t="s">
        <v>1271</v>
      </c>
      <c r="B178" s="20" t="s">
        <v>1272</v>
      </c>
      <c r="C178" s="21" t="s">
        <v>1390</v>
      </c>
      <c r="D178" s="21" t="s">
        <v>1391</v>
      </c>
      <c r="E178" s="21" t="s">
        <v>1004</v>
      </c>
      <c r="F178" s="21" t="s">
        <v>1392</v>
      </c>
      <c r="G178" s="22">
        <v>2725</v>
      </c>
      <c r="H178" s="22">
        <f t="shared" ref="H178:H241" si="20">SUM(I178:V178)</f>
        <v>2725</v>
      </c>
      <c r="I178" s="22">
        <v>0</v>
      </c>
      <c r="J178" s="22">
        <v>402</v>
      </c>
      <c r="K178" s="22">
        <v>492</v>
      </c>
      <c r="L178" s="22">
        <v>270</v>
      </c>
      <c r="M178" s="22">
        <v>0</v>
      </c>
      <c r="N178" s="22">
        <v>354</v>
      </c>
      <c r="O178" s="26">
        <v>328</v>
      </c>
      <c r="P178" s="22">
        <v>0</v>
      </c>
      <c r="Q178" s="22">
        <v>227</v>
      </c>
      <c r="R178" s="22">
        <v>216</v>
      </c>
      <c r="S178" s="22">
        <v>257</v>
      </c>
      <c r="T178" s="22">
        <v>0</v>
      </c>
      <c r="U178" s="22">
        <v>179</v>
      </c>
      <c r="V178" s="22">
        <v>0</v>
      </c>
      <c r="W178" s="22">
        <f t="shared" si="19"/>
        <v>0</v>
      </c>
    </row>
    <row r="179" ht="25.5" customHeight="1" spans="1:23">
      <c r="A179" s="19" t="s">
        <v>1271</v>
      </c>
      <c r="B179" s="20" t="s">
        <v>1272</v>
      </c>
      <c r="C179" s="21" t="s">
        <v>1393</v>
      </c>
      <c r="D179" s="21" t="s">
        <v>1394</v>
      </c>
      <c r="E179" s="21" t="s">
        <v>1004</v>
      </c>
      <c r="F179" s="21" t="s">
        <v>1395</v>
      </c>
      <c r="G179" s="22">
        <v>605</v>
      </c>
      <c r="H179" s="22">
        <f t="shared" si="20"/>
        <v>605</v>
      </c>
      <c r="I179" s="22">
        <v>0</v>
      </c>
      <c r="J179" s="22">
        <v>0</v>
      </c>
      <c r="K179" s="22">
        <v>0</v>
      </c>
      <c r="L179" s="22">
        <v>0</v>
      </c>
      <c r="M179" s="22">
        <v>321</v>
      </c>
      <c r="N179" s="22">
        <v>0</v>
      </c>
      <c r="O179" s="26">
        <v>0</v>
      </c>
      <c r="P179" s="22">
        <v>0</v>
      </c>
      <c r="Q179" s="22">
        <v>0</v>
      </c>
      <c r="R179" s="22">
        <v>0</v>
      </c>
      <c r="S179" s="22">
        <v>284</v>
      </c>
      <c r="T179" s="22">
        <v>0</v>
      </c>
      <c r="U179" s="22">
        <v>0</v>
      </c>
      <c r="V179" s="22">
        <v>0</v>
      </c>
      <c r="W179" s="22">
        <f t="shared" si="19"/>
        <v>0</v>
      </c>
    </row>
    <row r="180" ht="25.5" customHeight="1" spans="1:23">
      <c r="A180" s="19" t="s">
        <v>1271</v>
      </c>
      <c r="B180" s="20" t="s">
        <v>1272</v>
      </c>
      <c r="C180" s="21" t="s">
        <v>1273</v>
      </c>
      <c r="D180" s="21" t="s">
        <v>1274</v>
      </c>
      <c r="E180" s="21" t="s">
        <v>1004</v>
      </c>
      <c r="F180" s="21" t="s">
        <v>1336</v>
      </c>
      <c r="G180" s="22">
        <v>187.48</v>
      </c>
      <c r="H180" s="22">
        <f t="shared" si="20"/>
        <v>187.48</v>
      </c>
      <c r="I180" s="22">
        <v>0</v>
      </c>
      <c r="J180" s="22">
        <v>0</v>
      </c>
      <c r="K180" s="22">
        <v>0</v>
      </c>
      <c r="L180" s="22">
        <v>0</v>
      </c>
      <c r="M180" s="22">
        <v>0</v>
      </c>
      <c r="N180" s="22">
        <v>0</v>
      </c>
      <c r="O180" s="26">
        <v>0</v>
      </c>
      <c r="P180" s="22">
        <v>0</v>
      </c>
      <c r="Q180" s="22">
        <v>0</v>
      </c>
      <c r="R180" s="22">
        <v>187.48</v>
      </c>
      <c r="S180" s="22">
        <v>0</v>
      </c>
      <c r="T180" s="22">
        <v>0</v>
      </c>
      <c r="U180" s="22">
        <v>0</v>
      </c>
      <c r="V180" s="22">
        <v>0</v>
      </c>
      <c r="W180" s="22">
        <f t="shared" si="19"/>
        <v>0</v>
      </c>
    </row>
    <row r="181" ht="25.5" customHeight="1" spans="1:23">
      <c r="A181" s="19" t="s">
        <v>1271</v>
      </c>
      <c r="B181" s="20" t="s">
        <v>1272</v>
      </c>
      <c r="C181" s="21" t="s">
        <v>1314</v>
      </c>
      <c r="D181" s="21" t="s">
        <v>1315</v>
      </c>
      <c r="E181" s="21" t="s">
        <v>1004</v>
      </c>
      <c r="F181" s="21" t="s">
        <v>1396</v>
      </c>
      <c r="G181" s="22">
        <v>21089.27</v>
      </c>
      <c r="H181" s="22">
        <f t="shared" si="20"/>
        <v>21089.27</v>
      </c>
      <c r="I181" s="22">
        <v>0</v>
      </c>
      <c r="J181" s="22">
        <v>3129.01</v>
      </c>
      <c r="K181" s="22">
        <v>4323.34</v>
      </c>
      <c r="L181" s="22">
        <v>1053.74</v>
      </c>
      <c r="M181" s="22">
        <v>1657.89</v>
      </c>
      <c r="N181" s="22">
        <v>3104.51</v>
      </c>
      <c r="O181" s="26">
        <v>2256.09</v>
      </c>
      <c r="P181" s="22">
        <v>2067.95</v>
      </c>
      <c r="Q181" s="22">
        <v>1005.02</v>
      </c>
      <c r="R181" s="22">
        <v>816.39</v>
      </c>
      <c r="S181" s="22">
        <v>834.72</v>
      </c>
      <c r="T181" s="22">
        <v>644.15</v>
      </c>
      <c r="U181" s="22">
        <v>196.46</v>
      </c>
      <c r="V181" s="22">
        <v>0</v>
      </c>
      <c r="W181" s="22">
        <f t="shared" si="19"/>
        <v>0</v>
      </c>
    </row>
    <row r="182" ht="25.5" customHeight="1" spans="1:23">
      <c r="A182" s="19" t="s">
        <v>1271</v>
      </c>
      <c r="B182" s="20" t="s">
        <v>1272</v>
      </c>
      <c r="C182" s="21" t="s">
        <v>1355</v>
      </c>
      <c r="D182" s="21" t="s">
        <v>1356</v>
      </c>
      <c r="E182" s="21" t="s">
        <v>1004</v>
      </c>
      <c r="F182" s="21" t="s">
        <v>1397</v>
      </c>
      <c r="G182" s="22">
        <v>440</v>
      </c>
      <c r="H182" s="22">
        <f t="shared" si="20"/>
        <v>440</v>
      </c>
      <c r="I182" s="22">
        <v>7</v>
      </c>
      <c r="J182" s="22">
        <v>105</v>
      </c>
      <c r="K182" s="22">
        <v>56</v>
      </c>
      <c r="L182" s="22">
        <v>30</v>
      </c>
      <c r="M182" s="22">
        <v>15</v>
      </c>
      <c r="N182" s="22">
        <v>35</v>
      </c>
      <c r="O182" s="26">
        <v>30</v>
      </c>
      <c r="P182" s="22">
        <v>53</v>
      </c>
      <c r="Q182" s="22">
        <v>30</v>
      </c>
      <c r="R182" s="22">
        <v>25</v>
      </c>
      <c r="S182" s="22">
        <v>15</v>
      </c>
      <c r="T182" s="22">
        <v>25</v>
      </c>
      <c r="U182" s="22">
        <v>14</v>
      </c>
      <c r="V182" s="22">
        <v>0</v>
      </c>
      <c r="W182" s="22">
        <f t="shared" si="19"/>
        <v>0</v>
      </c>
    </row>
    <row r="183" ht="25.5" customHeight="1" spans="1:23">
      <c r="A183" s="19" t="s">
        <v>1271</v>
      </c>
      <c r="B183" s="20" t="s">
        <v>1272</v>
      </c>
      <c r="C183" s="21" t="s">
        <v>1339</v>
      </c>
      <c r="D183" s="21" t="s">
        <v>1340</v>
      </c>
      <c r="E183" s="21" t="s">
        <v>1004</v>
      </c>
      <c r="F183" s="21" t="s">
        <v>1398</v>
      </c>
      <c r="G183" s="22">
        <v>5731.44</v>
      </c>
      <c r="H183" s="22">
        <f t="shared" si="20"/>
        <v>5731.44</v>
      </c>
      <c r="I183" s="22">
        <v>1217.65</v>
      </c>
      <c r="J183" s="22">
        <v>390.53</v>
      </c>
      <c r="K183" s="22">
        <v>611.33</v>
      </c>
      <c r="L183" s="22">
        <v>561.79</v>
      </c>
      <c r="M183" s="22">
        <v>164.35</v>
      </c>
      <c r="N183" s="22">
        <v>733.95</v>
      </c>
      <c r="O183" s="26">
        <v>539.78</v>
      </c>
      <c r="P183" s="22">
        <v>344.06</v>
      </c>
      <c r="Q183" s="22">
        <v>268.29</v>
      </c>
      <c r="R183" s="22">
        <v>234.11</v>
      </c>
      <c r="S183" s="22">
        <v>425.34</v>
      </c>
      <c r="T183" s="22">
        <v>184.32</v>
      </c>
      <c r="U183" s="22">
        <v>55.94</v>
      </c>
      <c r="V183" s="22">
        <v>0</v>
      </c>
      <c r="W183" s="22">
        <f t="shared" si="19"/>
        <v>0</v>
      </c>
    </row>
    <row r="184" ht="25.5" customHeight="1" spans="1:23">
      <c r="A184" s="19" t="s">
        <v>1271</v>
      </c>
      <c r="B184" s="20" t="s">
        <v>1272</v>
      </c>
      <c r="C184" s="21" t="s">
        <v>1399</v>
      </c>
      <c r="D184" s="21" t="s">
        <v>1400</v>
      </c>
      <c r="E184" s="21" t="s">
        <v>1004</v>
      </c>
      <c r="F184" s="21" t="s">
        <v>1401</v>
      </c>
      <c r="G184" s="22">
        <v>318.11</v>
      </c>
      <c r="H184" s="22">
        <f t="shared" si="20"/>
        <v>318.11</v>
      </c>
      <c r="I184" s="22">
        <v>131.5</v>
      </c>
      <c r="J184" s="22">
        <v>0</v>
      </c>
      <c r="K184" s="22">
        <v>75</v>
      </c>
      <c r="L184" s="22">
        <v>6.24</v>
      </c>
      <c r="M184" s="22">
        <v>8.14</v>
      </c>
      <c r="N184" s="22">
        <v>0</v>
      </c>
      <c r="O184" s="26">
        <v>32.77</v>
      </c>
      <c r="P184" s="22">
        <v>28.04</v>
      </c>
      <c r="Q184" s="22">
        <v>17.69</v>
      </c>
      <c r="R184" s="22">
        <v>2.28</v>
      </c>
      <c r="S184" s="22">
        <v>10.4</v>
      </c>
      <c r="T184" s="22">
        <v>6.05</v>
      </c>
      <c r="U184" s="22">
        <v>0</v>
      </c>
      <c r="V184" s="22">
        <v>0</v>
      </c>
      <c r="W184" s="22">
        <f t="shared" si="19"/>
        <v>0</v>
      </c>
    </row>
    <row r="185" ht="25.5" customHeight="1" spans="1:23">
      <c r="A185" s="19" t="s">
        <v>1271</v>
      </c>
      <c r="B185" s="20" t="s">
        <v>1272</v>
      </c>
      <c r="C185" s="21" t="s">
        <v>1402</v>
      </c>
      <c r="D185" s="21" t="s">
        <v>1403</v>
      </c>
      <c r="E185" s="21" t="s">
        <v>1004</v>
      </c>
      <c r="F185" s="21" t="s">
        <v>1404</v>
      </c>
      <c r="G185" s="22">
        <v>1752</v>
      </c>
      <c r="H185" s="22">
        <f t="shared" si="20"/>
        <v>1752</v>
      </c>
      <c r="I185" s="22">
        <v>0</v>
      </c>
      <c r="J185" s="22">
        <v>0</v>
      </c>
      <c r="K185" s="22">
        <v>0</v>
      </c>
      <c r="L185" s="22">
        <v>308</v>
      </c>
      <c r="M185" s="22">
        <v>0</v>
      </c>
      <c r="N185" s="22">
        <v>0</v>
      </c>
      <c r="O185" s="26">
        <v>0</v>
      </c>
      <c r="P185" s="22">
        <v>0</v>
      </c>
      <c r="Q185" s="22">
        <v>0</v>
      </c>
      <c r="R185" s="22">
        <v>357</v>
      </c>
      <c r="S185" s="22">
        <v>449</v>
      </c>
      <c r="T185" s="22">
        <v>380</v>
      </c>
      <c r="U185" s="22">
        <v>258</v>
      </c>
      <c r="V185" s="22">
        <v>0</v>
      </c>
      <c r="W185" s="22">
        <f t="shared" si="19"/>
        <v>0</v>
      </c>
    </row>
    <row r="186" ht="25.5" customHeight="1" spans="1:23">
      <c r="A186" s="19" t="s">
        <v>1271</v>
      </c>
      <c r="B186" s="20" t="s">
        <v>1272</v>
      </c>
      <c r="C186" s="21" t="s">
        <v>1405</v>
      </c>
      <c r="D186" s="21" t="s">
        <v>1406</v>
      </c>
      <c r="E186" s="21" t="s">
        <v>1004</v>
      </c>
      <c r="F186" s="21" t="s">
        <v>1407</v>
      </c>
      <c r="G186" s="22">
        <v>716</v>
      </c>
      <c r="H186" s="22">
        <f t="shared" si="20"/>
        <v>716</v>
      </c>
      <c r="I186" s="22">
        <v>716</v>
      </c>
      <c r="J186" s="22">
        <v>0</v>
      </c>
      <c r="K186" s="22">
        <v>0</v>
      </c>
      <c r="L186" s="22">
        <v>0</v>
      </c>
      <c r="M186" s="22">
        <v>0</v>
      </c>
      <c r="N186" s="22">
        <v>0</v>
      </c>
      <c r="O186" s="26">
        <v>0</v>
      </c>
      <c r="P186" s="22">
        <v>0</v>
      </c>
      <c r="Q186" s="22">
        <v>0</v>
      </c>
      <c r="R186" s="22">
        <v>0</v>
      </c>
      <c r="S186" s="22">
        <v>0</v>
      </c>
      <c r="T186" s="22">
        <v>0</v>
      </c>
      <c r="U186" s="22">
        <v>0</v>
      </c>
      <c r="V186" s="22">
        <v>0</v>
      </c>
      <c r="W186" s="22">
        <f t="shared" si="19"/>
        <v>0</v>
      </c>
    </row>
    <row r="187" ht="25.5" customHeight="1" spans="1:23">
      <c r="A187" s="19" t="s">
        <v>1271</v>
      </c>
      <c r="B187" s="20" t="s">
        <v>1272</v>
      </c>
      <c r="C187" s="21" t="s">
        <v>1277</v>
      </c>
      <c r="D187" s="21" t="s">
        <v>1278</v>
      </c>
      <c r="E187" s="21" t="s">
        <v>1004</v>
      </c>
      <c r="F187" s="21" t="s">
        <v>1408</v>
      </c>
      <c r="G187" s="22">
        <v>54</v>
      </c>
      <c r="H187" s="22">
        <f t="shared" si="20"/>
        <v>54</v>
      </c>
      <c r="I187" s="22">
        <v>54</v>
      </c>
      <c r="J187" s="22">
        <v>0</v>
      </c>
      <c r="K187" s="22">
        <v>0</v>
      </c>
      <c r="L187" s="22">
        <v>0</v>
      </c>
      <c r="M187" s="22">
        <v>0</v>
      </c>
      <c r="N187" s="22">
        <v>0</v>
      </c>
      <c r="O187" s="26">
        <v>0</v>
      </c>
      <c r="P187" s="22">
        <v>0</v>
      </c>
      <c r="Q187" s="22">
        <v>0</v>
      </c>
      <c r="R187" s="22">
        <v>0</v>
      </c>
      <c r="S187" s="22">
        <v>0</v>
      </c>
      <c r="T187" s="22">
        <v>0</v>
      </c>
      <c r="U187" s="22">
        <v>0</v>
      </c>
      <c r="V187" s="22">
        <v>0</v>
      </c>
      <c r="W187" s="22">
        <f t="shared" si="19"/>
        <v>0</v>
      </c>
    </row>
    <row r="188" ht="25.5" customHeight="1" spans="1:23">
      <c r="A188" s="19" t="s">
        <v>1271</v>
      </c>
      <c r="B188" s="20" t="s">
        <v>1272</v>
      </c>
      <c r="C188" s="21" t="s">
        <v>1323</v>
      </c>
      <c r="D188" s="21" t="s">
        <v>1324</v>
      </c>
      <c r="E188" s="21" t="s">
        <v>1004</v>
      </c>
      <c r="F188" s="21" t="s">
        <v>1409</v>
      </c>
      <c r="G188" s="22">
        <v>67814.69</v>
      </c>
      <c r="H188" s="22">
        <f t="shared" si="20"/>
        <v>67814.69</v>
      </c>
      <c r="I188" s="22">
        <v>284.64</v>
      </c>
      <c r="J188" s="22">
        <v>10009.57</v>
      </c>
      <c r="K188" s="22">
        <v>14589.79</v>
      </c>
      <c r="L188" s="22">
        <v>5101.64</v>
      </c>
      <c r="M188" s="22">
        <v>3624.39</v>
      </c>
      <c r="N188" s="22">
        <v>8505.18</v>
      </c>
      <c r="O188" s="26">
        <v>7012.09</v>
      </c>
      <c r="P188" s="22">
        <v>5338.63</v>
      </c>
      <c r="Q188" s="22">
        <v>3362.02</v>
      </c>
      <c r="R188" s="22">
        <v>2817.19</v>
      </c>
      <c r="S188" s="22">
        <v>4625.7</v>
      </c>
      <c r="T188" s="22">
        <v>2039.44</v>
      </c>
      <c r="U188" s="22">
        <v>504.41</v>
      </c>
      <c r="V188" s="22">
        <v>0</v>
      </c>
      <c r="W188" s="22">
        <f t="shared" si="19"/>
        <v>0</v>
      </c>
    </row>
    <row r="189" ht="25.5" customHeight="1" spans="1:23">
      <c r="A189" s="19" t="s">
        <v>1271</v>
      </c>
      <c r="B189" s="20" t="s">
        <v>1272</v>
      </c>
      <c r="C189" s="21" t="s">
        <v>1277</v>
      </c>
      <c r="D189" s="21" t="s">
        <v>1278</v>
      </c>
      <c r="E189" s="21" t="s">
        <v>1004</v>
      </c>
      <c r="F189" s="21" t="s">
        <v>1310</v>
      </c>
      <c r="G189" s="22">
        <v>9247.8</v>
      </c>
      <c r="H189" s="22">
        <f t="shared" si="20"/>
        <v>9247.8</v>
      </c>
      <c r="I189" s="22">
        <v>13.3</v>
      </c>
      <c r="J189" s="22">
        <v>793.8</v>
      </c>
      <c r="K189" s="22">
        <v>1658.2</v>
      </c>
      <c r="L189" s="22">
        <v>890.8</v>
      </c>
      <c r="M189" s="22">
        <v>877.6</v>
      </c>
      <c r="N189" s="22">
        <v>1173.1</v>
      </c>
      <c r="O189" s="26">
        <v>957</v>
      </c>
      <c r="P189" s="22">
        <v>983.4</v>
      </c>
      <c r="Q189" s="22">
        <v>304.3</v>
      </c>
      <c r="R189" s="22">
        <v>370.4</v>
      </c>
      <c r="S189" s="22">
        <v>577.7</v>
      </c>
      <c r="T189" s="22">
        <v>546.8</v>
      </c>
      <c r="U189" s="22">
        <v>101.4</v>
      </c>
      <c r="V189" s="22">
        <v>0</v>
      </c>
      <c r="W189" s="22">
        <f t="shared" si="19"/>
        <v>0</v>
      </c>
    </row>
    <row r="190" ht="25.5" customHeight="1" spans="1:23">
      <c r="A190" s="19" t="s">
        <v>1271</v>
      </c>
      <c r="B190" s="20" t="s">
        <v>1272</v>
      </c>
      <c r="C190" s="21" t="s">
        <v>1303</v>
      </c>
      <c r="D190" s="21" t="s">
        <v>1304</v>
      </c>
      <c r="E190" s="21" t="s">
        <v>1004</v>
      </c>
      <c r="F190" s="21" t="s">
        <v>1410</v>
      </c>
      <c r="G190" s="22">
        <v>2961.09</v>
      </c>
      <c r="H190" s="22">
        <f t="shared" si="20"/>
        <v>2961.09</v>
      </c>
      <c r="I190" s="22">
        <v>847.62</v>
      </c>
      <c r="J190" s="22">
        <v>148.49</v>
      </c>
      <c r="K190" s="22">
        <v>217.15</v>
      </c>
      <c r="L190" s="22">
        <v>378.89</v>
      </c>
      <c r="M190" s="22">
        <v>77.17</v>
      </c>
      <c r="N190" s="22">
        <v>268.47</v>
      </c>
      <c r="O190" s="26">
        <v>339.51</v>
      </c>
      <c r="P190" s="22">
        <v>120.63</v>
      </c>
      <c r="Q190" s="22">
        <v>135.41</v>
      </c>
      <c r="R190" s="22">
        <v>85.21</v>
      </c>
      <c r="S190" s="22">
        <v>200.6</v>
      </c>
      <c r="T190" s="22">
        <v>114.78</v>
      </c>
      <c r="U190" s="22">
        <v>27.16</v>
      </c>
      <c r="V190" s="22">
        <v>0</v>
      </c>
      <c r="W190" s="22">
        <f t="shared" si="19"/>
        <v>0</v>
      </c>
    </row>
    <row r="191" ht="25.5" customHeight="1" spans="1:23">
      <c r="A191" s="19" t="s">
        <v>1271</v>
      </c>
      <c r="B191" s="20" t="s">
        <v>1272</v>
      </c>
      <c r="C191" s="21" t="s">
        <v>1339</v>
      </c>
      <c r="D191" s="21" t="s">
        <v>1340</v>
      </c>
      <c r="E191" s="21" t="s">
        <v>1004</v>
      </c>
      <c r="F191" s="21" t="s">
        <v>1341</v>
      </c>
      <c r="G191" s="22">
        <v>3872.68</v>
      </c>
      <c r="H191" s="22">
        <f t="shared" si="20"/>
        <v>3872.68</v>
      </c>
      <c r="I191" s="22">
        <v>66.58</v>
      </c>
      <c r="J191" s="22">
        <v>353.5</v>
      </c>
      <c r="K191" s="22">
        <v>842.78</v>
      </c>
      <c r="L191" s="22">
        <v>163.36</v>
      </c>
      <c r="M191" s="22">
        <v>390.68</v>
      </c>
      <c r="N191" s="22">
        <v>543.98</v>
      </c>
      <c r="O191" s="26">
        <v>439.06</v>
      </c>
      <c r="P191" s="22">
        <v>229.72</v>
      </c>
      <c r="Q191" s="22">
        <v>132.02</v>
      </c>
      <c r="R191" s="22">
        <v>153.41</v>
      </c>
      <c r="S191" s="22">
        <v>369.86</v>
      </c>
      <c r="T191" s="22">
        <v>139.34</v>
      </c>
      <c r="U191" s="22">
        <v>48.39</v>
      </c>
      <c r="V191" s="22">
        <v>0</v>
      </c>
      <c r="W191" s="22">
        <f t="shared" si="19"/>
        <v>0</v>
      </c>
    </row>
    <row r="192" ht="25.5" customHeight="1" spans="1:23">
      <c r="A192" s="19" t="s">
        <v>1271</v>
      </c>
      <c r="B192" s="20" t="s">
        <v>1272</v>
      </c>
      <c r="C192" s="21" t="s">
        <v>1326</v>
      </c>
      <c r="D192" s="21" t="s">
        <v>1327</v>
      </c>
      <c r="E192" s="21" t="s">
        <v>1004</v>
      </c>
      <c r="F192" s="21" t="s">
        <v>1411</v>
      </c>
      <c r="G192" s="22">
        <v>7.33</v>
      </c>
      <c r="H192" s="22">
        <f t="shared" si="20"/>
        <v>7.33</v>
      </c>
      <c r="I192" s="22">
        <v>7.33</v>
      </c>
      <c r="J192" s="22">
        <v>0</v>
      </c>
      <c r="K192" s="22">
        <v>0</v>
      </c>
      <c r="L192" s="22">
        <v>0</v>
      </c>
      <c r="M192" s="22">
        <v>0</v>
      </c>
      <c r="N192" s="22">
        <v>0</v>
      </c>
      <c r="O192" s="26">
        <v>0</v>
      </c>
      <c r="P192" s="22">
        <v>0</v>
      </c>
      <c r="Q192" s="22">
        <v>0</v>
      </c>
      <c r="R192" s="22">
        <v>0</v>
      </c>
      <c r="S192" s="22">
        <v>0</v>
      </c>
      <c r="T192" s="22">
        <v>0</v>
      </c>
      <c r="U192" s="22">
        <v>0</v>
      </c>
      <c r="V192" s="22">
        <v>0</v>
      </c>
      <c r="W192" s="22">
        <f t="shared" si="19"/>
        <v>0</v>
      </c>
    </row>
    <row r="193" ht="25.5" customHeight="1" spans="1:23">
      <c r="A193" s="19" t="s">
        <v>1271</v>
      </c>
      <c r="B193" s="20" t="s">
        <v>1272</v>
      </c>
      <c r="C193" s="21" t="s">
        <v>1300</v>
      </c>
      <c r="D193" s="21" t="s">
        <v>1301</v>
      </c>
      <c r="E193" s="21" t="s">
        <v>1004</v>
      </c>
      <c r="F193" s="21" t="s">
        <v>1412</v>
      </c>
      <c r="G193" s="22">
        <v>681.04</v>
      </c>
      <c r="H193" s="22">
        <f t="shared" si="20"/>
        <v>681.04</v>
      </c>
      <c r="I193" s="22">
        <v>0</v>
      </c>
      <c r="J193" s="22">
        <v>99.7</v>
      </c>
      <c r="K193" s="22">
        <v>168.72</v>
      </c>
      <c r="L193" s="22">
        <v>43.84</v>
      </c>
      <c r="M193" s="22">
        <v>28.48</v>
      </c>
      <c r="N193" s="22">
        <v>97.24</v>
      </c>
      <c r="O193" s="26">
        <v>117.27</v>
      </c>
      <c r="P193" s="22">
        <v>25.69</v>
      </c>
      <c r="Q193" s="22">
        <v>6.32</v>
      </c>
      <c r="R193" s="22">
        <v>18.54</v>
      </c>
      <c r="S193" s="22">
        <v>65.74</v>
      </c>
      <c r="T193" s="22">
        <v>9.5</v>
      </c>
      <c r="U193" s="22">
        <v>0</v>
      </c>
      <c r="V193" s="22">
        <v>0</v>
      </c>
      <c r="W193" s="22">
        <f t="shared" si="19"/>
        <v>0</v>
      </c>
    </row>
    <row r="194" ht="25.5" customHeight="1" spans="1:23">
      <c r="A194" s="19" t="s">
        <v>1271</v>
      </c>
      <c r="B194" s="20" t="s">
        <v>1272</v>
      </c>
      <c r="C194" s="21" t="s">
        <v>1413</v>
      </c>
      <c r="D194" s="21" t="s">
        <v>1414</v>
      </c>
      <c r="E194" s="21" t="s">
        <v>1004</v>
      </c>
      <c r="F194" s="21" t="s">
        <v>1415</v>
      </c>
      <c r="G194" s="22">
        <v>194.4</v>
      </c>
      <c r="H194" s="22">
        <f t="shared" si="20"/>
        <v>194.4</v>
      </c>
      <c r="I194" s="22">
        <v>0</v>
      </c>
      <c r="J194" s="22">
        <v>38.88</v>
      </c>
      <c r="K194" s="22">
        <v>24.48</v>
      </c>
      <c r="L194" s="22">
        <v>19.08</v>
      </c>
      <c r="M194" s="22">
        <v>19.08</v>
      </c>
      <c r="N194" s="22">
        <v>6.84</v>
      </c>
      <c r="O194" s="26">
        <v>21.6</v>
      </c>
      <c r="P194" s="22">
        <v>8.28</v>
      </c>
      <c r="Q194" s="22">
        <v>12.96</v>
      </c>
      <c r="R194" s="22">
        <v>12.6</v>
      </c>
      <c r="S194" s="22">
        <v>16.2</v>
      </c>
      <c r="T194" s="22">
        <v>14.4</v>
      </c>
      <c r="U194" s="22">
        <v>0</v>
      </c>
      <c r="V194" s="22">
        <v>0</v>
      </c>
      <c r="W194" s="22">
        <f t="shared" si="19"/>
        <v>0</v>
      </c>
    </row>
    <row r="195" ht="25.5" customHeight="1" spans="1:23">
      <c r="A195" s="19" t="s">
        <v>1271</v>
      </c>
      <c r="B195" s="20" t="s">
        <v>1272</v>
      </c>
      <c r="C195" s="21" t="s">
        <v>1277</v>
      </c>
      <c r="D195" s="21" t="s">
        <v>1278</v>
      </c>
      <c r="E195" s="21" t="s">
        <v>1004</v>
      </c>
      <c r="F195" s="21" t="s">
        <v>1416</v>
      </c>
      <c r="G195" s="22">
        <v>8081.65</v>
      </c>
      <c r="H195" s="22">
        <f t="shared" si="20"/>
        <v>8081.65</v>
      </c>
      <c r="I195" s="22">
        <v>2323.42</v>
      </c>
      <c r="J195" s="22">
        <v>405.6</v>
      </c>
      <c r="K195" s="22">
        <v>1089.46</v>
      </c>
      <c r="L195" s="22">
        <v>654.95</v>
      </c>
      <c r="M195" s="22">
        <v>221.06</v>
      </c>
      <c r="N195" s="22">
        <v>703.4</v>
      </c>
      <c r="O195" s="26">
        <v>740.1</v>
      </c>
      <c r="P195" s="22">
        <v>504.08</v>
      </c>
      <c r="Q195" s="22">
        <v>366.93</v>
      </c>
      <c r="R195" s="22">
        <v>259.97</v>
      </c>
      <c r="S195" s="22">
        <v>533.66</v>
      </c>
      <c r="T195" s="22">
        <v>229.22</v>
      </c>
      <c r="U195" s="22">
        <v>49.8</v>
      </c>
      <c r="V195" s="22">
        <v>0</v>
      </c>
      <c r="W195" s="22">
        <f t="shared" si="19"/>
        <v>0</v>
      </c>
    </row>
    <row r="196" ht="25.5" customHeight="1" spans="1:23">
      <c r="A196" s="19" t="s">
        <v>1271</v>
      </c>
      <c r="B196" s="20" t="s">
        <v>1272</v>
      </c>
      <c r="C196" s="21" t="s">
        <v>1417</v>
      </c>
      <c r="D196" s="21" t="s">
        <v>1418</v>
      </c>
      <c r="E196" s="21" t="s">
        <v>1004</v>
      </c>
      <c r="F196" s="21" t="s">
        <v>1419</v>
      </c>
      <c r="G196" s="22">
        <v>2000</v>
      </c>
      <c r="H196" s="22">
        <f t="shared" si="20"/>
        <v>2000</v>
      </c>
      <c r="I196" s="22">
        <v>0</v>
      </c>
      <c r="J196" s="22">
        <v>2000</v>
      </c>
      <c r="K196" s="22">
        <v>0</v>
      </c>
      <c r="L196" s="22">
        <v>0</v>
      </c>
      <c r="M196" s="22">
        <v>0</v>
      </c>
      <c r="N196" s="22">
        <v>0</v>
      </c>
      <c r="O196" s="26">
        <v>0</v>
      </c>
      <c r="P196" s="22">
        <v>0</v>
      </c>
      <c r="Q196" s="22">
        <v>0</v>
      </c>
      <c r="R196" s="22">
        <v>0</v>
      </c>
      <c r="S196" s="22">
        <v>0</v>
      </c>
      <c r="T196" s="22">
        <v>0</v>
      </c>
      <c r="U196" s="22">
        <v>0</v>
      </c>
      <c r="V196" s="22">
        <v>0</v>
      </c>
      <c r="W196" s="22">
        <f t="shared" si="19"/>
        <v>0</v>
      </c>
    </row>
    <row r="197" ht="25.5" customHeight="1" spans="1:23">
      <c r="A197" s="19" t="s">
        <v>1271</v>
      </c>
      <c r="B197" s="20" t="s">
        <v>1272</v>
      </c>
      <c r="C197" s="21" t="s">
        <v>1303</v>
      </c>
      <c r="D197" s="21" t="s">
        <v>1304</v>
      </c>
      <c r="E197" s="21" t="s">
        <v>1004</v>
      </c>
      <c r="F197" s="21" t="s">
        <v>1420</v>
      </c>
      <c r="G197" s="22">
        <v>782.85</v>
      </c>
      <c r="H197" s="22">
        <f t="shared" si="20"/>
        <v>782.85</v>
      </c>
      <c r="I197" s="22">
        <v>132</v>
      </c>
      <c r="J197" s="22">
        <v>240.04</v>
      </c>
      <c r="K197" s="22">
        <v>93.96</v>
      </c>
      <c r="L197" s="22">
        <v>85.69</v>
      </c>
      <c r="M197" s="22">
        <v>0</v>
      </c>
      <c r="N197" s="22">
        <v>25.92</v>
      </c>
      <c r="O197" s="26">
        <v>35.93</v>
      </c>
      <c r="P197" s="22">
        <v>64.08</v>
      </c>
      <c r="Q197" s="22">
        <v>52.36</v>
      </c>
      <c r="R197" s="22">
        <v>35.55</v>
      </c>
      <c r="S197" s="22">
        <v>0</v>
      </c>
      <c r="T197" s="22">
        <v>5.56</v>
      </c>
      <c r="U197" s="22">
        <v>11.76</v>
      </c>
      <c r="V197" s="22">
        <v>0</v>
      </c>
      <c r="W197" s="22">
        <f t="shared" si="19"/>
        <v>0</v>
      </c>
    </row>
    <row r="198" ht="25.5" customHeight="1" spans="1:23">
      <c r="A198" s="19" t="s">
        <v>1271</v>
      </c>
      <c r="B198" s="20" t="s">
        <v>1272</v>
      </c>
      <c r="C198" s="21" t="s">
        <v>1303</v>
      </c>
      <c r="D198" s="21" t="s">
        <v>1304</v>
      </c>
      <c r="E198" s="21" t="s">
        <v>1004</v>
      </c>
      <c r="F198" s="21" t="s">
        <v>1421</v>
      </c>
      <c r="G198" s="22">
        <v>1259.29</v>
      </c>
      <c r="H198" s="22">
        <f t="shared" si="20"/>
        <v>1259.29</v>
      </c>
      <c r="I198" s="22">
        <v>16.64</v>
      </c>
      <c r="J198" s="22">
        <v>118.86</v>
      </c>
      <c r="K198" s="22">
        <v>297.41</v>
      </c>
      <c r="L198" s="22">
        <v>40.85</v>
      </c>
      <c r="M198" s="22">
        <v>122.55</v>
      </c>
      <c r="N198" s="22">
        <v>165.9</v>
      </c>
      <c r="O198" s="26">
        <v>140.83</v>
      </c>
      <c r="P198" s="22">
        <v>57.43</v>
      </c>
      <c r="Q198" s="22">
        <v>39.98</v>
      </c>
      <c r="R198" s="22">
        <v>50.76</v>
      </c>
      <c r="S198" s="22">
        <v>155.44</v>
      </c>
      <c r="T198" s="22">
        <v>40.46</v>
      </c>
      <c r="U198" s="22">
        <v>12.18</v>
      </c>
      <c r="V198" s="22">
        <v>0</v>
      </c>
      <c r="W198" s="22">
        <f t="shared" si="19"/>
        <v>0</v>
      </c>
    </row>
    <row r="199" ht="25.5" customHeight="1" spans="1:23">
      <c r="A199" s="19" t="s">
        <v>1271</v>
      </c>
      <c r="B199" s="20" t="s">
        <v>1272</v>
      </c>
      <c r="C199" s="21" t="s">
        <v>1273</v>
      </c>
      <c r="D199" s="21" t="s">
        <v>1274</v>
      </c>
      <c r="E199" s="21" t="s">
        <v>1004</v>
      </c>
      <c r="F199" s="21" t="s">
        <v>1422</v>
      </c>
      <c r="G199" s="22">
        <v>18.6</v>
      </c>
      <c r="H199" s="22">
        <f t="shared" si="20"/>
        <v>18.6</v>
      </c>
      <c r="I199" s="22">
        <v>7.2</v>
      </c>
      <c r="J199" s="22">
        <v>0</v>
      </c>
      <c r="K199" s="22">
        <v>4.2</v>
      </c>
      <c r="L199" s="22">
        <v>0.6</v>
      </c>
      <c r="M199" s="22">
        <v>0.6</v>
      </c>
      <c r="N199" s="22">
        <v>0</v>
      </c>
      <c r="O199" s="26">
        <v>1.8</v>
      </c>
      <c r="P199" s="22">
        <v>1.8</v>
      </c>
      <c r="Q199" s="22">
        <v>1.2</v>
      </c>
      <c r="R199" s="22">
        <v>0</v>
      </c>
      <c r="S199" s="22">
        <v>0.6</v>
      </c>
      <c r="T199" s="22">
        <v>0.6</v>
      </c>
      <c r="U199" s="22">
        <v>0</v>
      </c>
      <c r="V199" s="22">
        <v>0</v>
      </c>
      <c r="W199" s="22">
        <f t="shared" si="19"/>
        <v>0</v>
      </c>
    </row>
    <row r="200" ht="25.5" customHeight="1" spans="1:23">
      <c r="A200" s="19"/>
      <c r="B200" s="20"/>
      <c r="C200" s="21"/>
      <c r="D200" s="21"/>
      <c r="E200" s="21"/>
      <c r="F200" s="21"/>
      <c r="G200" s="22">
        <f>SUM(G201:G203)</f>
        <v>375</v>
      </c>
      <c r="H200" s="22">
        <f t="shared" si="20"/>
        <v>375.01</v>
      </c>
      <c r="I200" s="22">
        <f t="shared" ref="I200:V200" si="21">SUM(I201:I203)</f>
        <v>30</v>
      </c>
      <c r="J200" s="22">
        <f t="shared" si="21"/>
        <v>20</v>
      </c>
      <c r="K200" s="22">
        <f t="shared" si="21"/>
        <v>36.24</v>
      </c>
      <c r="L200" s="22">
        <f t="shared" si="21"/>
        <v>28.04</v>
      </c>
      <c r="M200" s="22">
        <f t="shared" si="21"/>
        <v>29.8</v>
      </c>
      <c r="N200" s="22">
        <f t="shared" si="21"/>
        <v>45.45</v>
      </c>
      <c r="O200" s="26">
        <f t="shared" si="21"/>
        <v>38.04</v>
      </c>
      <c r="P200" s="22">
        <f t="shared" si="21"/>
        <v>23.92</v>
      </c>
      <c r="Q200" s="22">
        <f t="shared" si="21"/>
        <v>29.8</v>
      </c>
      <c r="R200" s="22">
        <f t="shared" si="21"/>
        <v>23.92</v>
      </c>
      <c r="S200" s="22">
        <f t="shared" si="21"/>
        <v>29.8</v>
      </c>
      <c r="T200" s="22">
        <f t="shared" si="21"/>
        <v>28.04</v>
      </c>
      <c r="U200" s="22">
        <f t="shared" si="21"/>
        <v>11.96</v>
      </c>
      <c r="V200" s="22">
        <f t="shared" si="21"/>
        <v>0</v>
      </c>
      <c r="W200" s="22">
        <f t="shared" si="19"/>
        <v>-0.0100000000000477</v>
      </c>
    </row>
    <row r="201" ht="25.5" customHeight="1" spans="1:23">
      <c r="A201" s="19" t="s">
        <v>1423</v>
      </c>
      <c r="B201" s="20" t="s">
        <v>1424</v>
      </c>
      <c r="C201" s="21" t="s">
        <v>1425</v>
      </c>
      <c r="D201" s="21" t="s">
        <v>1426</v>
      </c>
      <c r="E201" s="21" t="s">
        <v>1004</v>
      </c>
      <c r="F201" s="21" t="s">
        <v>1427</v>
      </c>
      <c r="G201" s="22">
        <v>240</v>
      </c>
      <c r="H201" s="22">
        <f t="shared" si="20"/>
        <v>240</v>
      </c>
      <c r="I201" s="22">
        <v>30</v>
      </c>
      <c r="J201" s="22">
        <v>20</v>
      </c>
      <c r="K201" s="22">
        <v>20</v>
      </c>
      <c r="L201" s="22">
        <v>20</v>
      </c>
      <c r="M201" s="22">
        <v>20</v>
      </c>
      <c r="N201" s="22">
        <v>0</v>
      </c>
      <c r="O201" s="26">
        <v>20</v>
      </c>
      <c r="P201" s="22">
        <v>20</v>
      </c>
      <c r="Q201" s="22">
        <v>20</v>
      </c>
      <c r="R201" s="22">
        <v>20</v>
      </c>
      <c r="S201" s="22">
        <v>20</v>
      </c>
      <c r="T201" s="22">
        <v>20</v>
      </c>
      <c r="U201" s="22">
        <v>10</v>
      </c>
      <c r="V201" s="22">
        <v>0</v>
      </c>
      <c r="W201" s="22">
        <f t="shared" si="19"/>
        <v>0</v>
      </c>
    </row>
    <row r="202" ht="25.5" customHeight="1" spans="1:23">
      <c r="A202" s="19" t="s">
        <v>1423</v>
      </c>
      <c r="B202" s="20" t="s">
        <v>1424</v>
      </c>
      <c r="C202" s="21" t="s">
        <v>1428</v>
      </c>
      <c r="D202" s="21" t="s">
        <v>1429</v>
      </c>
      <c r="E202" s="21" t="s">
        <v>1004</v>
      </c>
      <c r="F202" s="21" t="s">
        <v>1430</v>
      </c>
      <c r="G202" s="22">
        <v>35</v>
      </c>
      <c r="H202" s="22">
        <f t="shared" si="20"/>
        <v>35</v>
      </c>
      <c r="I202" s="22">
        <v>0</v>
      </c>
      <c r="J202" s="22">
        <v>0</v>
      </c>
      <c r="K202" s="22">
        <v>0</v>
      </c>
      <c r="L202" s="22">
        <v>0</v>
      </c>
      <c r="M202" s="22">
        <v>0</v>
      </c>
      <c r="N202" s="22">
        <v>35</v>
      </c>
      <c r="O202" s="26">
        <v>0</v>
      </c>
      <c r="P202" s="22">
        <v>0</v>
      </c>
      <c r="Q202" s="22">
        <v>0</v>
      </c>
      <c r="R202" s="22">
        <v>0</v>
      </c>
      <c r="S202" s="22">
        <v>0</v>
      </c>
      <c r="T202" s="22">
        <v>0</v>
      </c>
      <c r="U202" s="22">
        <v>0</v>
      </c>
      <c r="V202" s="22">
        <v>0</v>
      </c>
      <c r="W202" s="22">
        <f t="shared" si="19"/>
        <v>0</v>
      </c>
    </row>
    <row r="203" ht="25.5" customHeight="1" spans="1:23">
      <c r="A203" s="19" t="s">
        <v>1423</v>
      </c>
      <c r="B203" s="20" t="s">
        <v>1424</v>
      </c>
      <c r="C203" s="21" t="s">
        <v>1431</v>
      </c>
      <c r="D203" s="21" t="s">
        <v>1432</v>
      </c>
      <c r="E203" s="21" t="s">
        <v>1004</v>
      </c>
      <c r="F203" s="21" t="s">
        <v>1433</v>
      </c>
      <c r="G203" s="22">
        <v>100</v>
      </c>
      <c r="H203" s="22">
        <f t="shared" si="20"/>
        <v>100.01</v>
      </c>
      <c r="I203" s="22">
        <v>0</v>
      </c>
      <c r="J203" s="22">
        <v>0</v>
      </c>
      <c r="K203" s="22">
        <v>16.24</v>
      </c>
      <c r="L203" s="22">
        <v>8.04</v>
      </c>
      <c r="M203" s="22">
        <v>9.8</v>
      </c>
      <c r="N203" s="22">
        <v>10.45</v>
      </c>
      <c r="O203" s="26">
        <v>18.04</v>
      </c>
      <c r="P203" s="22">
        <v>3.92</v>
      </c>
      <c r="Q203" s="22">
        <v>9.8</v>
      </c>
      <c r="R203" s="22">
        <v>3.92</v>
      </c>
      <c r="S203" s="22">
        <v>9.8</v>
      </c>
      <c r="T203" s="22">
        <v>8.04</v>
      </c>
      <c r="U203" s="22">
        <v>1.96</v>
      </c>
      <c r="V203" s="22">
        <v>0</v>
      </c>
      <c r="W203" s="22">
        <f t="shared" si="19"/>
        <v>-0.00999999999997669</v>
      </c>
    </row>
    <row r="204" ht="25.5" customHeight="1" spans="1:23">
      <c r="A204" s="19"/>
      <c r="B204" s="20"/>
      <c r="C204" s="21"/>
      <c r="D204" s="21"/>
      <c r="E204" s="21"/>
      <c r="F204" s="21"/>
      <c r="G204" s="22">
        <f>SUM(G205:G244)</f>
        <v>16057.49</v>
      </c>
      <c r="H204" s="22">
        <f t="shared" si="20"/>
        <v>15620.12</v>
      </c>
      <c r="I204" s="22">
        <f t="shared" ref="I204:V204" si="22">SUM(I205:I244)</f>
        <v>1704.41</v>
      </c>
      <c r="J204" s="22">
        <f t="shared" si="22"/>
        <v>1712.05</v>
      </c>
      <c r="K204" s="22">
        <f t="shared" si="22"/>
        <v>2531.6</v>
      </c>
      <c r="L204" s="22">
        <f t="shared" si="22"/>
        <v>1003.13</v>
      </c>
      <c r="M204" s="22">
        <f t="shared" si="22"/>
        <v>1068.95</v>
      </c>
      <c r="N204" s="22">
        <f t="shared" si="22"/>
        <v>1306.17</v>
      </c>
      <c r="O204" s="26">
        <f t="shared" si="22"/>
        <v>1096.21</v>
      </c>
      <c r="P204" s="22">
        <f t="shared" si="22"/>
        <v>899.63</v>
      </c>
      <c r="Q204" s="22">
        <f t="shared" si="22"/>
        <v>988.79</v>
      </c>
      <c r="R204" s="22">
        <f t="shared" si="22"/>
        <v>787.78</v>
      </c>
      <c r="S204" s="22">
        <f t="shared" si="22"/>
        <v>1032.77</v>
      </c>
      <c r="T204" s="22">
        <f t="shared" si="22"/>
        <v>801.35</v>
      </c>
      <c r="U204" s="22">
        <f t="shared" si="22"/>
        <v>687.28</v>
      </c>
      <c r="V204" s="22">
        <f t="shared" si="22"/>
        <v>0</v>
      </c>
      <c r="W204" s="22">
        <f t="shared" si="19"/>
        <v>437.369999999999</v>
      </c>
    </row>
    <row r="205" ht="25.5" customHeight="1" spans="1:23">
      <c r="A205" s="19" t="s">
        <v>1434</v>
      </c>
      <c r="B205" s="20" t="s">
        <v>1435</v>
      </c>
      <c r="C205" s="21" t="s">
        <v>1436</v>
      </c>
      <c r="D205" s="21" t="s">
        <v>1437</v>
      </c>
      <c r="E205" s="21" t="s">
        <v>1004</v>
      </c>
      <c r="F205" s="21" t="s">
        <v>1438</v>
      </c>
      <c r="G205" s="22">
        <v>155</v>
      </c>
      <c r="H205" s="22">
        <f t="shared" si="20"/>
        <v>155</v>
      </c>
      <c r="I205" s="22">
        <v>0</v>
      </c>
      <c r="J205" s="22">
        <v>0</v>
      </c>
      <c r="K205" s="22">
        <v>0</v>
      </c>
      <c r="L205" s="22">
        <v>0</v>
      </c>
      <c r="M205" s="22">
        <v>0</v>
      </c>
      <c r="N205" s="22">
        <v>20</v>
      </c>
      <c r="O205" s="26">
        <v>5</v>
      </c>
      <c r="P205" s="22">
        <v>0</v>
      </c>
      <c r="Q205" s="22">
        <v>60</v>
      </c>
      <c r="R205" s="22">
        <v>0</v>
      </c>
      <c r="S205" s="22">
        <v>25</v>
      </c>
      <c r="T205" s="22">
        <v>45</v>
      </c>
      <c r="U205" s="22">
        <v>0</v>
      </c>
      <c r="V205" s="22">
        <v>0</v>
      </c>
      <c r="W205" s="22">
        <f t="shared" si="19"/>
        <v>0</v>
      </c>
    </row>
    <row r="206" ht="25.5" customHeight="1" spans="1:23">
      <c r="A206" s="19" t="s">
        <v>1434</v>
      </c>
      <c r="B206" s="20" t="s">
        <v>1435</v>
      </c>
      <c r="C206" s="21" t="s">
        <v>1439</v>
      </c>
      <c r="D206" s="21" t="s">
        <v>1440</v>
      </c>
      <c r="E206" s="21" t="s">
        <v>1004</v>
      </c>
      <c r="F206" s="21" t="s">
        <v>1441</v>
      </c>
      <c r="G206" s="22">
        <v>22</v>
      </c>
      <c r="H206" s="22">
        <f t="shared" si="20"/>
        <v>22</v>
      </c>
      <c r="I206" s="22">
        <v>0</v>
      </c>
      <c r="J206" s="22">
        <v>0</v>
      </c>
      <c r="K206" s="22">
        <v>0</v>
      </c>
      <c r="L206" s="22">
        <v>0</v>
      </c>
      <c r="M206" s="22">
        <v>0</v>
      </c>
      <c r="N206" s="22">
        <v>0</v>
      </c>
      <c r="O206" s="26">
        <v>22</v>
      </c>
      <c r="P206" s="22">
        <v>0</v>
      </c>
      <c r="Q206" s="22">
        <v>0</v>
      </c>
      <c r="R206" s="22">
        <v>0</v>
      </c>
      <c r="S206" s="22">
        <v>0</v>
      </c>
      <c r="T206" s="22">
        <v>0</v>
      </c>
      <c r="U206" s="22">
        <v>0</v>
      </c>
      <c r="V206" s="22">
        <v>0</v>
      </c>
      <c r="W206" s="22">
        <f t="shared" si="19"/>
        <v>0</v>
      </c>
    </row>
    <row r="207" ht="25.5" customHeight="1" spans="1:23">
      <c r="A207" s="19" t="s">
        <v>1434</v>
      </c>
      <c r="B207" s="20" t="s">
        <v>1435</v>
      </c>
      <c r="C207" s="21" t="s">
        <v>1442</v>
      </c>
      <c r="D207" s="21" t="s">
        <v>1443</v>
      </c>
      <c r="E207" s="21" t="s">
        <v>1004</v>
      </c>
      <c r="F207" s="21" t="s">
        <v>1444</v>
      </c>
      <c r="G207" s="22">
        <v>65.41</v>
      </c>
      <c r="H207" s="22">
        <f t="shared" si="20"/>
        <v>65.41</v>
      </c>
      <c r="I207" s="22">
        <v>0</v>
      </c>
      <c r="J207" s="22">
        <v>14.28</v>
      </c>
      <c r="K207" s="22">
        <v>9.94</v>
      </c>
      <c r="L207" s="22">
        <v>0</v>
      </c>
      <c r="M207" s="22">
        <v>2.18</v>
      </c>
      <c r="N207" s="22">
        <v>3.53</v>
      </c>
      <c r="O207" s="26">
        <v>5.71</v>
      </c>
      <c r="P207" s="22">
        <v>5.71</v>
      </c>
      <c r="Q207" s="22">
        <v>7.76</v>
      </c>
      <c r="R207" s="22">
        <v>3.53</v>
      </c>
      <c r="S207" s="22">
        <v>5.71</v>
      </c>
      <c r="T207" s="22">
        <v>3.53</v>
      </c>
      <c r="U207" s="22">
        <v>3.53</v>
      </c>
      <c r="V207" s="22">
        <v>0</v>
      </c>
      <c r="W207" s="22">
        <f t="shared" si="19"/>
        <v>0</v>
      </c>
    </row>
    <row r="208" ht="25.5" customHeight="1" spans="1:23">
      <c r="A208" s="19" t="s">
        <v>1434</v>
      </c>
      <c r="B208" s="20" t="s">
        <v>1435</v>
      </c>
      <c r="C208" s="21" t="s">
        <v>1445</v>
      </c>
      <c r="D208" s="21" t="s">
        <v>1446</v>
      </c>
      <c r="E208" s="21" t="s">
        <v>1004</v>
      </c>
      <c r="F208" s="21" t="s">
        <v>1447</v>
      </c>
      <c r="G208" s="22">
        <v>80</v>
      </c>
      <c r="H208" s="22">
        <f t="shared" si="20"/>
        <v>80</v>
      </c>
      <c r="I208" s="22">
        <v>16</v>
      </c>
      <c r="J208" s="22">
        <v>6</v>
      </c>
      <c r="K208" s="22">
        <v>10</v>
      </c>
      <c r="L208" s="22">
        <v>4</v>
      </c>
      <c r="M208" s="22">
        <v>4</v>
      </c>
      <c r="N208" s="22">
        <v>8</v>
      </c>
      <c r="O208" s="26">
        <v>6</v>
      </c>
      <c r="P208" s="22">
        <v>6</v>
      </c>
      <c r="Q208" s="22">
        <v>4</v>
      </c>
      <c r="R208" s="22">
        <v>4</v>
      </c>
      <c r="S208" s="22">
        <v>6</v>
      </c>
      <c r="T208" s="22">
        <v>4</v>
      </c>
      <c r="U208" s="22">
        <v>2</v>
      </c>
      <c r="V208" s="22">
        <v>0</v>
      </c>
      <c r="W208" s="22">
        <f t="shared" si="19"/>
        <v>0</v>
      </c>
    </row>
    <row r="209" ht="25.5" customHeight="1" spans="1:23">
      <c r="A209" s="19" t="s">
        <v>1434</v>
      </c>
      <c r="B209" s="20" t="s">
        <v>1435</v>
      </c>
      <c r="C209" s="21" t="s">
        <v>1436</v>
      </c>
      <c r="D209" s="21" t="s">
        <v>1448</v>
      </c>
      <c r="E209" s="21" t="s">
        <v>1004</v>
      </c>
      <c r="F209" s="21" t="s">
        <v>1449</v>
      </c>
      <c r="G209" s="22">
        <v>792.35</v>
      </c>
      <c r="H209" s="22">
        <f t="shared" si="20"/>
        <v>355</v>
      </c>
      <c r="I209" s="22">
        <v>0</v>
      </c>
      <c r="J209" s="22">
        <v>165</v>
      </c>
      <c r="K209" s="22">
        <v>115</v>
      </c>
      <c r="L209" s="22">
        <v>0</v>
      </c>
      <c r="M209" s="22">
        <v>45</v>
      </c>
      <c r="N209" s="22">
        <v>30</v>
      </c>
      <c r="O209" s="26">
        <v>0</v>
      </c>
      <c r="P209" s="22">
        <v>0</v>
      </c>
      <c r="Q209" s="22">
        <v>0</v>
      </c>
      <c r="R209" s="22">
        <v>0</v>
      </c>
      <c r="S209" s="22">
        <v>0</v>
      </c>
      <c r="T209" s="22">
        <v>0</v>
      </c>
      <c r="U209" s="22">
        <v>0</v>
      </c>
      <c r="V209" s="22">
        <v>0</v>
      </c>
      <c r="W209" s="22">
        <f t="shared" si="19"/>
        <v>437.35</v>
      </c>
    </row>
    <row r="210" ht="25.5" customHeight="1" spans="1:23">
      <c r="A210" s="19" t="s">
        <v>1434</v>
      </c>
      <c r="B210" s="20" t="s">
        <v>1435</v>
      </c>
      <c r="C210" s="21" t="s">
        <v>1436</v>
      </c>
      <c r="D210" s="21" t="s">
        <v>1450</v>
      </c>
      <c r="E210" s="21" t="s">
        <v>1004</v>
      </c>
      <c r="F210" s="21" t="s">
        <v>1451</v>
      </c>
      <c r="G210" s="22">
        <v>2481</v>
      </c>
      <c r="H210" s="22">
        <f t="shared" si="20"/>
        <v>2481</v>
      </c>
      <c r="I210" s="22">
        <v>0</v>
      </c>
      <c r="J210" s="22">
        <v>209</v>
      </c>
      <c r="K210" s="22">
        <v>496</v>
      </c>
      <c r="L210" s="22">
        <v>228</v>
      </c>
      <c r="M210" s="22">
        <v>131</v>
      </c>
      <c r="N210" s="22">
        <v>317</v>
      </c>
      <c r="O210" s="26">
        <v>310</v>
      </c>
      <c r="P210" s="22">
        <v>194</v>
      </c>
      <c r="Q210" s="22">
        <v>140</v>
      </c>
      <c r="R210" s="22">
        <v>137</v>
      </c>
      <c r="S210" s="22">
        <v>178</v>
      </c>
      <c r="T210" s="22">
        <v>93</v>
      </c>
      <c r="U210" s="22">
        <v>48</v>
      </c>
      <c r="V210" s="22">
        <v>0</v>
      </c>
      <c r="W210" s="22">
        <f t="shared" ref="W210:W273" si="23">G210-H210</f>
        <v>0</v>
      </c>
    </row>
    <row r="211" ht="25.5" customHeight="1" spans="1:23">
      <c r="A211" s="19" t="s">
        <v>1434</v>
      </c>
      <c r="B211" s="20" t="s">
        <v>1435</v>
      </c>
      <c r="C211" s="21" t="s">
        <v>1452</v>
      </c>
      <c r="D211" s="21" t="s">
        <v>1453</v>
      </c>
      <c r="E211" s="21" t="s">
        <v>1004</v>
      </c>
      <c r="F211" s="21" t="s">
        <v>1454</v>
      </c>
      <c r="G211" s="22">
        <v>34</v>
      </c>
      <c r="H211" s="22">
        <f t="shared" si="20"/>
        <v>34</v>
      </c>
      <c r="I211" s="22">
        <v>0</v>
      </c>
      <c r="J211" s="22">
        <v>4</v>
      </c>
      <c r="K211" s="22">
        <v>4</v>
      </c>
      <c r="L211" s="22">
        <v>0</v>
      </c>
      <c r="M211" s="22">
        <v>2</v>
      </c>
      <c r="N211" s="22">
        <v>0</v>
      </c>
      <c r="O211" s="26">
        <v>0</v>
      </c>
      <c r="P211" s="22">
        <v>0</v>
      </c>
      <c r="Q211" s="22">
        <v>6</v>
      </c>
      <c r="R211" s="22">
        <v>0</v>
      </c>
      <c r="S211" s="22">
        <v>6</v>
      </c>
      <c r="T211" s="22">
        <v>2</v>
      </c>
      <c r="U211" s="22">
        <v>10</v>
      </c>
      <c r="V211" s="22">
        <v>0</v>
      </c>
      <c r="W211" s="22">
        <f t="shared" si="23"/>
        <v>0</v>
      </c>
    </row>
    <row r="212" ht="25.5" customHeight="1" spans="1:23">
      <c r="A212" s="19" t="s">
        <v>1434</v>
      </c>
      <c r="B212" s="20" t="s">
        <v>1435</v>
      </c>
      <c r="C212" s="21" t="s">
        <v>1436</v>
      </c>
      <c r="D212" s="21" t="s">
        <v>1455</v>
      </c>
      <c r="E212" s="21" t="s">
        <v>1004</v>
      </c>
      <c r="F212" s="21" t="s">
        <v>1456</v>
      </c>
      <c r="G212" s="22">
        <v>456</v>
      </c>
      <c r="H212" s="22">
        <f t="shared" si="20"/>
        <v>456</v>
      </c>
      <c r="I212" s="22">
        <v>40</v>
      </c>
      <c r="J212" s="22">
        <v>0</v>
      </c>
      <c r="K212" s="22">
        <v>110</v>
      </c>
      <c r="L212" s="22">
        <v>0</v>
      </c>
      <c r="M212" s="22">
        <v>0</v>
      </c>
      <c r="N212" s="22">
        <v>60</v>
      </c>
      <c r="O212" s="26">
        <v>39</v>
      </c>
      <c r="P212" s="22">
        <v>33</v>
      </c>
      <c r="Q212" s="22">
        <v>30</v>
      </c>
      <c r="R212" s="22">
        <v>39</v>
      </c>
      <c r="S212" s="22">
        <v>42</v>
      </c>
      <c r="T212" s="22">
        <v>27</v>
      </c>
      <c r="U212" s="22">
        <v>36</v>
      </c>
      <c r="V212" s="22">
        <v>0</v>
      </c>
      <c r="W212" s="22">
        <f t="shared" si="23"/>
        <v>0</v>
      </c>
    </row>
    <row r="213" ht="25.5" customHeight="1" spans="1:23">
      <c r="A213" s="19" t="s">
        <v>1434</v>
      </c>
      <c r="B213" s="20" t="s">
        <v>1435</v>
      </c>
      <c r="C213" s="21" t="s">
        <v>1457</v>
      </c>
      <c r="D213" s="21" t="s">
        <v>1458</v>
      </c>
      <c r="E213" s="21" t="s">
        <v>1004</v>
      </c>
      <c r="F213" s="21" t="s">
        <v>1459</v>
      </c>
      <c r="G213" s="22">
        <v>130</v>
      </c>
      <c r="H213" s="22">
        <f t="shared" si="20"/>
        <v>130</v>
      </c>
      <c r="I213" s="22">
        <v>25</v>
      </c>
      <c r="J213" s="22">
        <v>12</v>
      </c>
      <c r="K213" s="22">
        <v>12</v>
      </c>
      <c r="L213" s="22">
        <v>9</v>
      </c>
      <c r="M213" s="22">
        <v>9</v>
      </c>
      <c r="N213" s="22">
        <v>10</v>
      </c>
      <c r="O213" s="26">
        <v>8</v>
      </c>
      <c r="P213" s="22">
        <v>8</v>
      </c>
      <c r="Q213" s="22">
        <v>8</v>
      </c>
      <c r="R213" s="22">
        <v>8</v>
      </c>
      <c r="S213" s="22">
        <v>9</v>
      </c>
      <c r="T213" s="22">
        <v>7</v>
      </c>
      <c r="U213" s="22">
        <v>5</v>
      </c>
      <c r="V213" s="22">
        <v>0</v>
      </c>
      <c r="W213" s="22">
        <f t="shared" si="23"/>
        <v>0</v>
      </c>
    </row>
    <row r="214" ht="25.5" customHeight="1" spans="1:23">
      <c r="A214" s="19" t="s">
        <v>1434</v>
      </c>
      <c r="B214" s="20" t="s">
        <v>1435</v>
      </c>
      <c r="C214" s="21" t="s">
        <v>1460</v>
      </c>
      <c r="D214" s="21" t="s">
        <v>1461</v>
      </c>
      <c r="E214" s="21" t="s">
        <v>1004</v>
      </c>
      <c r="F214" s="21" t="s">
        <v>1462</v>
      </c>
      <c r="G214" s="22">
        <v>87.2</v>
      </c>
      <c r="H214" s="22">
        <f t="shared" si="20"/>
        <v>87.2</v>
      </c>
      <c r="I214" s="22">
        <v>67.2</v>
      </c>
      <c r="J214" s="22">
        <v>0</v>
      </c>
      <c r="K214" s="22">
        <v>0</v>
      </c>
      <c r="L214" s="22">
        <v>0</v>
      </c>
      <c r="M214" s="22">
        <v>0</v>
      </c>
      <c r="N214" s="22">
        <v>0</v>
      </c>
      <c r="O214" s="26">
        <v>0</v>
      </c>
      <c r="P214" s="22">
        <v>20</v>
      </c>
      <c r="Q214" s="22">
        <v>0</v>
      </c>
      <c r="R214" s="22">
        <v>0</v>
      </c>
      <c r="S214" s="22">
        <v>0</v>
      </c>
      <c r="T214" s="22">
        <v>0</v>
      </c>
      <c r="U214" s="22">
        <v>0</v>
      </c>
      <c r="V214" s="22">
        <v>0</v>
      </c>
      <c r="W214" s="22">
        <f t="shared" si="23"/>
        <v>0</v>
      </c>
    </row>
    <row r="215" ht="25.5" customHeight="1" spans="1:23">
      <c r="A215" s="19" t="s">
        <v>1434</v>
      </c>
      <c r="B215" s="20" t="s">
        <v>1435</v>
      </c>
      <c r="C215" s="21" t="s">
        <v>1463</v>
      </c>
      <c r="D215" s="21" t="s">
        <v>1464</v>
      </c>
      <c r="E215" s="21" t="s">
        <v>1004</v>
      </c>
      <c r="F215" s="21" t="s">
        <v>1462</v>
      </c>
      <c r="G215" s="22">
        <v>231</v>
      </c>
      <c r="H215" s="22">
        <f t="shared" si="20"/>
        <v>231</v>
      </c>
      <c r="I215" s="22">
        <v>0</v>
      </c>
      <c r="J215" s="22">
        <v>127</v>
      </c>
      <c r="K215" s="22">
        <v>0</v>
      </c>
      <c r="L215" s="22">
        <v>21</v>
      </c>
      <c r="M215" s="22">
        <v>18</v>
      </c>
      <c r="N215" s="22">
        <v>35</v>
      </c>
      <c r="O215" s="26">
        <v>0</v>
      </c>
      <c r="P215" s="22">
        <v>6</v>
      </c>
      <c r="Q215" s="22">
        <v>0</v>
      </c>
      <c r="R215" s="22">
        <v>0</v>
      </c>
      <c r="S215" s="22">
        <v>6</v>
      </c>
      <c r="T215" s="22">
        <v>9</v>
      </c>
      <c r="U215" s="22">
        <v>9</v>
      </c>
      <c r="V215" s="22">
        <v>0</v>
      </c>
      <c r="W215" s="22">
        <f t="shared" si="23"/>
        <v>0</v>
      </c>
    </row>
    <row r="216" ht="25.5" customHeight="1" spans="1:23">
      <c r="A216" s="19" t="s">
        <v>1434</v>
      </c>
      <c r="B216" s="20" t="s">
        <v>1435</v>
      </c>
      <c r="C216" s="21" t="s">
        <v>1465</v>
      </c>
      <c r="D216" s="21" t="s">
        <v>1466</v>
      </c>
      <c r="E216" s="21" t="s">
        <v>1004</v>
      </c>
      <c r="F216" s="21" t="s">
        <v>1467</v>
      </c>
      <c r="G216" s="22">
        <v>236</v>
      </c>
      <c r="H216" s="22">
        <f t="shared" si="20"/>
        <v>236</v>
      </c>
      <c r="I216" s="22">
        <v>115</v>
      </c>
      <c r="J216" s="22">
        <v>0</v>
      </c>
      <c r="K216" s="22">
        <v>25</v>
      </c>
      <c r="L216" s="22">
        <v>16</v>
      </c>
      <c r="M216" s="22">
        <v>0</v>
      </c>
      <c r="N216" s="22">
        <v>16</v>
      </c>
      <c r="O216" s="26">
        <v>0</v>
      </c>
      <c r="P216" s="22">
        <v>20</v>
      </c>
      <c r="Q216" s="22">
        <v>0</v>
      </c>
      <c r="R216" s="22">
        <v>20</v>
      </c>
      <c r="S216" s="22">
        <v>0</v>
      </c>
      <c r="T216" s="22">
        <v>0</v>
      </c>
      <c r="U216" s="22">
        <v>24</v>
      </c>
      <c r="V216" s="22">
        <v>0</v>
      </c>
      <c r="W216" s="22">
        <f t="shared" si="23"/>
        <v>0</v>
      </c>
    </row>
    <row r="217" ht="25.5" customHeight="1" spans="1:23">
      <c r="A217" s="19" t="s">
        <v>1434</v>
      </c>
      <c r="B217" s="20" t="s">
        <v>1435</v>
      </c>
      <c r="C217" s="21" t="s">
        <v>1468</v>
      </c>
      <c r="D217" s="21" t="s">
        <v>1469</v>
      </c>
      <c r="E217" s="21" t="s">
        <v>1004</v>
      </c>
      <c r="F217" s="21" t="s">
        <v>1470</v>
      </c>
      <c r="G217" s="22">
        <v>290</v>
      </c>
      <c r="H217" s="22">
        <f t="shared" si="20"/>
        <v>290</v>
      </c>
      <c r="I217" s="22">
        <v>0</v>
      </c>
      <c r="J217" s="22">
        <v>180</v>
      </c>
      <c r="K217" s="22">
        <v>20</v>
      </c>
      <c r="L217" s="22">
        <v>20</v>
      </c>
      <c r="M217" s="22">
        <v>30</v>
      </c>
      <c r="N217" s="22">
        <v>0</v>
      </c>
      <c r="O217" s="26">
        <v>0</v>
      </c>
      <c r="P217" s="22">
        <v>0</v>
      </c>
      <c r="Q217" s="22">
        <v>0</v>
      </c>
      <c r="R217" s="22">
        <v>0</v>
      </c>
      <c r="S217" s="22">
        <v>10</v>
      </c>
      <c r="T217" s="22">
        <v>0</v>
      </c>
      <c r="U217" s="22">
        <v>30</v>
      </c>
      <c r="V217" s="22">
        <v>0</v>
      </c>
      <c r="W217" s="22">
        <f t="shared" si="23"/>
        <v>0</v>
      </c>
    </row>
    <row r="218" ht="25.5" customHeight="1" spans="1:23">
      <c r="A218" s="19" t="s">
        <v>1434</v>
      </c>
      <c r="B218" s="20" t="s">
        <v>1435</v>
      </c>
      <c r="C218" s="21" t="s">
        <v>1436</v>
      </c>
      <c r="D218" s="21" t="s">
        <v>1455</v>
      </c>
      <c r="E218" s="21" t="s">
        <v>1004</v>
      </c>
      <c r="F218" s="21" t="s">
        <v>1471</v>
      </c>
      <c r="G218" s="22">
        <v>155</v>
      </c>
      <c r="H218" s="22">
        <f t="shared" si="20"/>
        <v>155</v>
      </c>
      <c r="I218" s="22">
        <v>0</v>
      </c>
      <c r="J218" s="22">
        <v>30</v>
      </c>
      <c r="K218" s="22">
        <v>80</v>
      </c>
      <c r="L218" s="22">
        <v>15</v>
      </c>
      <c r="M218" s="22">
        <v>0</v>
      </c>
      <c r="N218" s="22">
        <v>15</v>
      </c>
      <c r="O218" s="26">
        <v>15</v>
      </c>
      <c r="P218" s="22">
        <v>0</v>
      </c>
      <c r="Q218" s="22">
        <v>0</v>
      </c>
      <c r="R218" s="22">
        <v>0</v>
      </c>
      <c r="S218" s="22">
        <v>0</v>
      </c>
      <c r="T218" s="22">
        <v>0</v>
      </c>
      <c r="U218" s="22">
        <v>0</v>
      </c>
      <c r="V218" s="22">
        <v>0</v>
      </c>
      <c r="W218" s="22">
        <f t="shared" si="23"/>
        <v>0</v>
      </c>
    </row>
    <row r="219" ht="25.5" customHeight="1" spans="1:23">
      <c r="A219" s="19" t="s">
        <v>1434</v>
      </c>
      <c r="B219" s="20" t="s">
        <v>1435</v>
      </c>
      <c r="C219" s="21" t="s">
        <v>1472</v>
      </c>
      <c r="D219" s="21" t="s">
        <v>1473</v>
      </c>
      <c r="E219" s="21" t="s">
        <v>1004</v>
      </c>
      <c r="F219" s="21" t="s">
        <v>1474</v>
      </c>
      <c r="G219" s="22">
        <v>350</v>
      </c>
      <c r="H219" s="22">
        <f t="shared" si="20"/>
        <v>350</v>
      </c>
      <c r="I219" s="22">
        <v>0</v>
      </c>
      <c r="J219" s="22">
        <v>0</v>
      </c>
      <c r="K219" s="22">
        <v>0</v>
      </c>
      <c r="L219" s="22">
        <v>50</v>
      </c>
      <c r="M219" s="22">
        <v>50</v>
      </c>
      <c r="N219" s="22">
        <v>0</v>
      </c>
      <c r="O219" s="26">
        <v>0</v>
      </c>
      <c r="P219" s="22">
        <v>50</v>
      </c>
      <c r="Q219" s="22">
        <v>50</v>
      </c>
      <c r="R219" s="22">
        <v>50</v>
      </c>
      <c r="S219" s="22">
        <v>0</v>
      </c>
      <c r="T219" s="22">
        <v>50</v>
      </c>
      <c r="U219" s="22">
        <v>50</v>
      </c>
      <c r="V219" s="22">
        <v>0</v>
      </c>
      <c r="W219" s="22">
        <f t="shared" si="23"/>
        <v>0</v>
      </c>
    </row>
    <row r="220" ht="25.5" customHeight="1" spans="1:23">
      <c r="A220" s="19" t="s">
        <v>1434</v>
      </c>
      <c r="B220" s="20" t="s">
        <v>1435</v>
      </c>
      <c r="C220" s="21" t="s">
        <v>1436</v>
      </c>
      <c r="D220" s="21" t="s">
        <v>1437</v>
      </c>
      <c r="E220" s="21" t="s">
        <v>1004</v>
      </c>
      <c r="F220" s="21" t="s">
        <v>1475</v>
      </c>
      <c r="G220" s="22">
        <v>1455</v>
      </c>
      <c r="H220" s="22">
        <f t="shared" si="20"/>
        <v>1455</v>
      </c>
      <c r="I220" s="22">
        <v>0</v>
      </c>
      <c r="J220" s="22">
        <v>510</v>
      </c>
      <c r="K220" s="22">
        <v>120</v>
      </c>
      <c r="L220" s="22">
        <v>45</v>
      </c>
      <c r="M220" s="22">
        <v>135</v>
      </c>
      <c r="N220" s="22">
        <v>45</v>
      </c>
      <c r="O220" s="26">
        <v>90</v>
      </c>
      <c r="P220" s="22">
        <v>45</v>
      </c>
      <c r="Q220" s="22">
        <v>210</v>
      </c>
      <c r="R220" s="22">
        <v>60</v>
      </c>
      <c r="S220" s="22">
        <v>135</v>
      </c>
      <c r="T220" s="22">
        <v>45</v>
      </c>
      <c r="U220" s="22">
        <v>15</v>
      </c>
      <c r="V220" s="22">
        <v>0</v>
      </c>
      <c r="W220" s="22">
        <f t="shared" si="23"/>
        <v>0</v>
      </c>
    </row>
    <row r="221" ht="25.5" customHeight="1" spans="1:23">
      <c r="A221" s="19" t="s">
        <v>1434</v>
      </c>
      <c r="B221" s="20" t="s">
        <v>1435</v>
      </c>
      <c r="C221" s="21" t="s">
        <v>1457</v>
      </c>
      <c r="D221" s="21" t="s">
        <v>1458</v>
      </c>
      <c r="E221" s="21" t="s">
        <v>1004</v>
      </c>
      <c r="F221" s="21" t="s">
        <v>1476</v>
      </c>
      <c r="G221" s="22">
        <v>284</v>
      </c>
      <c r="H221" s="22">
        <f t="shared" si="20"/>
        <v>284</v>
      </c>
      <c r="I221" s="22">
        <v>0</v>
      </c>
      <c r="J221" s="22">
        <v>2</v>
      </c>
      <c r="K221" s="22">
        <v>66</v>
      </c>
      <c r="L221" s="22">
        <v>23</v>
      </c>
      <c r="M221" s="22">
        <v>24</v>
      </c>
      <c r="N221" s="22">
        <v>65</v>
      </c>
      <c r="O221" s="26">
        <v>26</v>
      </c>
      <c r="P221" s="22">
        <v>16</v>
      </c>
      <c r="Q221" s="22">
        <v>10</v>
      </c>
      <c r="R221" s="22">
        <v>3</v>
      </c>
      <c r="S221" s="22">
        <v>11</v>
      </c>
      <c r="T221" s="22">
        <v>22</v>
      </c>
      <c r="U221" s="22">
        <v>16</v>
      </c>
      <c r="V221" s="22">
        <v>0</v>
      </c>
      <c r="W221" s="22">
        <f t="shared" si="23"/>
        <v>0</v>
      </c>
    </row>
    <row r="222" ht="25.5" customHeight="1" spans="1:23">
      <c r="A222" s="19" t="s">
        <v>1434</v>
      </c>
      <c r="B222" s="20" t="s">
        <v>1435</v>
      </c>
      <c r="C222" s="21" t="s">
        <v>1477</v>
      </c>
      <c r="D222" s="21" t="s">
        <v>1478</v>
      </c>
      <c r="E222" s="21" t="s">
        <v>1004</v>
      </c>
      <c r="F222" s="21" t="s">
        <v>1479</v>
      </c>
      <c r="G222" s="22">
        <v>303</v>
      </c>
      <c r="H222" s="22">
        <f t="shared" si="20"/>
        <v>303</v>
      </c>
      <c r="I222" s="22">
        <v>0</v>
      </c>
      <c r="J222" s="22">
        <v>0</v>
      </c>
      <c r="K222" s="22">
        <v>303</v>
      </c>
      <c r="L222" s="22">
        <v>0</v>
      </c>
      <c r="M222" s="22">
        <v>0</v>
      </c>
      <c r="N222" s="22">
        <v>0</v>
      </c>
      <c r="O222" s="26">
        <v>0</v>
      </c>
      <c r="P222" s="22">
        <v>0</v>
      </c>
      <c r="Q222" s="22">
        <v>0</v>
      </c>
      <c r="R222" s="22">
        <v>0</v>
      </c>
      <c r="S222" s="22">
        <v>0</v>
      </c>
      <c r="T222" s="22">
        <v>0</v>
      </c>
      <c r="U222" s="22">
        <v>0</v>
      </c>
      <c r="V222" s="22">
        <v>0</v>
      </c>
      <c r="W222" s="22">
        <f t="shared" si="23"/>
        <v>0</v>
      </c>
    </row>
    <row r="223" ht="25.5" customHeight="1" spans="1:23">
      <c r="A223" s="19" t="s">
        <v>1434</v>
      </c>
      <c r="B223" s="20" t="s">
        <v>1435</v>
      </c>
      <c r="C223" s="21" t="s">
        <v>1452</v>
      </c>
      <c r="D223" s="21" t="s">
        <v>1453</v>
      </c>
      <c r="E223" s="21" t="s">
        <v>1004</v>
      </c>
      <c r="F223" s="21" t="s">
        <v>1480</v>
      </c>
      <c r="G223" s="22">
        <v>165</v>
      </c>
      <c r="H223" s="22">
        <f t="shared" si="20"/>
        <v>165</v>
      </c>
      <c r="I223" s="22">
        <v>0</v>
      </c>
      <c r="J223" s="22">
        <v>0</v>
      </c>
      <c r="K223" s="22">
        <v>0</v>
      </c>
      <c r="L223" s="22">
        <v>0</v>
      </c>
      <c r="M223" s="22">
        <v>24</v>
      </c>
      <c r="N223" s="22">
        <v>0</v>
      </c>
      <c r="O223" s="26">
        <v>0</v>
      </c>
      <c r="P223" s="22">
        <v>0</v>
      </c>
      <c r="Q223" s="22">
        <v>47</v>
      </c>
      <c r="R223" s="22">
        <v>0</v>
      </c>
      <c r="S223" s="22">
        <v>24</v>
      </c>
      <c r="T223" s="22">
        <v>0</v>
      </c>
      <c r="U223" s="22">
        <v>70</v>
      </c>
      <c r="V223" s="22">
        <v>0</v>
      </c>
      <c r="W223" s="22">
        <f t="shared" si="23"/>
        <v>0</v>
      </c>
    </row>
    <row r="224" ht="25.5" customHeight="1" spans="1:23">
      <c r="A224" s="19" t="s">
        <v>1434</v>
      </c>
      <c r="B224" s="20" t="s">
        <v>1435</v>
      </c>
      <c r="C224" s="21" t="s">
        <v>1481</v>
      </c>
      <c r="D224" s="21" t="s">
        <v>1482</v>
      </c>
      <c r="E224" s="21" t="s">
        <v>1004</v>
      </c>
      <c r="F224" s="21" t="s">
        <v>1483</v>
      </c>
      <c r="G224" s="22">
        <v>378</v>
      </c>
      <c r="H224" s="22">
        <f t="shared" si="20"/>
        <v>378</v>
      </c>
      <c r="I224" s="22">
        <v>20</v>
      </c>
      <c r="J224" s="22">
        <v>27</v>
      </c>
      <c r="K224" s="22">
        <v>45</v>
      </c>
      <c r="L224" s="22">
        <v>34</v>
      </c>
      <c r="M224" s="22">
        <v>30</v>
      </c>
      <c r="N224" s="22">
        <v>40</v>
      </c>
      <c r="O224" s="26">
        <v>25</v>
      </c>
      <c r="P224" s="22">
        <v>28</v>
      </c>
      <c r="Q224" s="22">
        <v>26</v>
      </c>
      <c r="R224" s="22">
        <v>31</v>
      </c>
      <c r="S224" s="22">
        <v>31</v>
      </c>
      <c r="T224" s="22">
        <v>21</v>
      </c>
      <c r="U224" s="22">
        <v>20</v>
      </c>
      <c r="V224" s="22">
        <v>0</v>
      </c>
      <c r="W224" s="22">
        <f t="shared" si="23"/>
        <v>0</v>
      </c>
    </row>
    <row r="225" ht="25.5" customHeight="1" spans="1:23">
      <c r="A225" s="19" t="s">
        <v>1434</v>
      </c>
      <c r="B225" s="20" t="s">
        <v>1435</v>
      </c>
      <c r="C225" s="21" t="s">
        <v>1484</v>
      </c>
      <c r="D225" s="21" t="s">
        <v>1455</v>
      </c>
      <c r="E225" s="21" t="s">
        <v>1004</v>
      </c>
      <c r="F225" s="21" t="s">
        <v>1449</v>
      </c>
      <c r="G225" s="22">
        <v>120</v>
      </c>
      <c r="H225" s="22">
        <f t="shared" si="20"/>
        <v>120</v>
      </c>
      <c r="I225" s="22">
        <v>0</v>
      </c>
      <c r="J225" s="22">
        <v>45</v>
      </c>
      <c r="K225" s="22">
        <v>0</v>
      </c>
      <c r="L225" s="22">
        <v>45</v>
      </c>
      <c r="M225" s="22">
        <v>30</v>
      </c>
      <c r="N225" s="22">
        <v>0</v>
      </c>
      <c r="O225" s="26">
        <v>0</v>
      </c>
      <c r="P225" s="22">
        <v>0</v>
      </c>
      <c r="Q225" s="22">
        <v>0</v>
      </c>
      <c r="R225" s="22">
        <v>0</v>
      </c>
      <c r="S225" s="22">
        <v>0</v>
      </c>
      <c r="T225" s="22">
        <v>0</v>
      </c>
      <c r="U225" s="22">
        <v>0</v>
      </c>
      <c r="V225" s="22">
        <v>0</v>
      </c>
      <c r="W225" s="22">
        <f t="shared" si="23"/>
        <v>0</v>
      </c>
    </row>
    <row r="226" ht="25.5" customHeight="1" spans="1:23">
      <c r="A226" s="19" t="s">
        <v>1434</v>
      </c>
      <c r="B226" s="20" t="s">
        <v>1435</v>
      </c>
      <c r="C226" s="21" t="s">
        <v>1485</v>
      </c>
      <c r="D226" s="21" t="s">
        <v>1486</v>
      </c>
      <c r="E226" s="21" t="s">
        <v>1004</v>
      </c>
      <c r="F226" s="21" t="s">
        <v>1487</v>
      </c>
      <c r="G226" s="22">
        <v>22.08</v>
      </c>
      <c r="H226" s="22">
        <f t="shared" si="20"/>
        <v>22.08</v>
      </c>
      <c r="I226" s="22">
        <v>0</v>
      </c>
      <c r="J226" s="22">
        <v>5.28</v>
      </c>
      <c r="K226" s="22">
        <v>1.44</v>
      </c>
      <c r="L226" s="22">
        <v>1.44</v>
      </c>
      <c r="M226" s="22">
        <v>0.48</v>
      </c>
      <c r="N226" s="22">
        <v>2.4</v>
      </c>
      <c r="O226" s="26">
        <v>0.48</v>
      </c>
      <c r="P226" s="22">
        <v>2.4</v>
      </c>
      <c r="Q226" s="22">
        <v>0.96</v>
      </c>
      <c r="R226" s="22">
        <v>0.48</v>
      </c>
      <c r="S226" s="22">
        <v>2.4</v>
      </c>
      <c r="T226" s="22">
        <v>0.96</v>
      </c>
      <c r="U226" s="22">
        <v>3.36</v>
      </c>
      <c r="V226" s="22">
        <v>0</v>
      </c>
      <c r="W226" s="22">
        <f t="shared" si="23"/>
        <v>0</v>
      </c>
    </row>
    <row r="227" ht="25.5" customHeight="1" spans="1:23">
      <c r="A227" s="19" t="s">
        <v>1434</v>
      </c>
      <c r="B227" s="20" t="s">
        <v>1435</v>
      </c>
      <c r="C227" s="21" t="s">
        <v>1481</v>
      </c>
      <c r="D227" s="21" t="s">
        <v>1482</v>
      </c>
      <c r="E227" s="21" t="s">
        <v>1004</v>
      </c>
      <c r="F227" s="21" t="s">
        <v>1488</v>
      </c>
      <c r="G227" s="22">
        <v>1556</v>
      </c>
      <c r="H227" s="22">
        <f t="shared" si="20"/>
        <v>1556</v>
      </c>
      <c r="I227" s="22">
        <v>80</v>
      </c>
      <c r="J227" s="22">
        <v>108</v>
      </c>
      <c r="K227" s="22">
        <v>187</v>
      </c>
      <c r="L227" s="22">
        <v>141</v>
      </c>
      <c r="M227" s="22">
        <v>120</v>
      </c>
      <c r="N227" s="22">
        <v>165</v>
      </c>
      <c r="O227" s="26">
        <v>100</v>
      </c>
      <c r="P227" s="22">
        <v>118</v>
      </c>
      <c r="Q227" s="22">
        <v>110</v>
      </c>
      <c r="R227" s="22">
        <v>129</v>
      </c>
      <c r="S227" s="22">
        <v>129</v>
      </c>
      <c r="T227" s="22">
        <v>84</v>
      </c>
      <c r="U227" s="22">
        <v>85</v>
      </c>
      <c r="V227" s="22">
        <v>0</v>
      </c>
      <c r="W227" s="22">
        <f t="shared" si="23"/>
        <v>0</v>
      </c>
    </row>
    <row r="228" ht="25.5" customHeight="1" spans="1:23">
      <c r="A228" s="19" t="s">
        <v>1434</v>
      </c>
      <c r="B228" s="20" t="s">
        <v>1435</v>
      </c>
      <c r="C228" s="21" t="s">
        <v>1489</v>
      </c>
      <c r="D228" s="21" t="s">
        <v>1490</v>
      </c>
      <c r="E228" s="21" t="s">
        <v>1004</v>
      </c>
      <c r="F228" s="21" t="s">
        <v>1491</v>
      </c>
      <c r="G228" s="22">
        <v>2546.4</v>
      </c>
      <c r="H228" s="22">
        <f t="shared" si="20"/>
        <v>2546.4</v>
      </c>
      <c r="I228" s="22">
        <v>0</v>
      </c>
      <c r="J228" s="22">
        <v>178.2</v>
      </c>
      <c r="K228" s="22">
        <v>378</v>
      </c>
      <c r="L228" s="22">
        <v>242.4</v>
      </c>
      <c r="M228" s="22">
        <v>215.4</v>
      </c>
      <c r="N228" s="22">
        <v>286.8</v>
      </c>
      <c r="O228" s="26">
        <v>253.8</v>
      </c>
      <c r="P228" s="22">
        <v>182.4</v>
      </c>
      <c r="Q228" s="22">
        <v>149.4</v>
      </c>
      <c r="R228" s="22">
        <v>135.6</v>
      </c>
      <c r="S228" s="22">
        <v>248.4</v>
      </c>
      <c r="T228" s="22">
        <v>158.4</v>
      </c>
      <c r="U228" s="22">
        <v>117.6</v>
      </c>
      <c r="V228" s="22">
        <v>0</v>
      </c>
      <c r="W228" s="22">
        <f t="shared" si="23"/>
        <v>0</v>
      </c>
    </row>
    <row r="229" ht="25.5" customHeight="1" spans="1:23">
      <c r="A229" s="19" t="s">
        <v>1434</v>
      </c>
      <c r="B229" s="20" t="s">
        <v>1435</v>
      </c>
      <c r="C229" s="21" t="s">
        <v>1436</v>
      </c>
      <c r="D229" s="21" t="s">
        <v>1455</v>
      </c>
      <c r="E229" s="21" t="s">
        <v>1004</v>
      </c>
      <c r="F229" s="21" t="s">
        <v>1471</v>
      </c>
      <c r="G229" s="22">
        <v>165</v>
      </c>
      <c r="H229" s="22">
        <f t="shared" si="20"/>
        <v>165</v>
      </c>
      <c r="I229" s="22">
        <v>0</v>
      </c>
      <c r="J229" s="22">
        <v>0</v>
      </c>
      <c r="K229" s="22">
        <v>150</v>
      </c>
      <c r="L229" s="22">
        <v>0</v>
      </c>
      <c r="M229" s="22">
        <v>0</v>
      </c>
      <c r="N229" s="22">
        <v>15</v>
      </c>
      <c r="O229" s="26">
        <v>0</v>
      </c>
      <c r="P229" s="22">
        <v>0</v>
      </c>
      <c r="Q229" s="22">
        <v>0</v>
      </c>
      <c r="R229" s="22">
        <v>0</v>
      </c>
      <c r="S229" s="22">
        <v>0</v>
      </c>
      <c r="T229" s="22">
        <v>0</v>
      </c>
      <c r="U229" s="22">
        <v>0</v>
      </c>
      <c r="V229" s="22">
        <v>0</v>
      </c>
      <c r="W229" s="22">
        <f t="shared" si="23"/>
        <v>0</v>
      </c>
    </row>
    <row r="230" ht="25.5" customHeight="1" spans="1:23">
      <c r="A230" s="19" t="s">
        <v>1434</v>
      </c>
      <c r="B230" s="20" t="s">
        <v>1435</v>
      </c>
      <c r="C230" s="21" t="s">
        <v>1492</v>
      </c>
      <c r="D230" s="21" t="s">
        <v>1493</v>
      </c>
      <c r="E230" s="21" t="s">
        <v>1004</v>
      </c>
      <c r="F230" s="21" t="s">
        <v>1494</v>
      </c>
      <c r="G230" s="22">
        <v>187.2</v>
      </c>
      <c r="H230" s="22">
        <f t="shared" si="20"/>
        <v>187.2</v>
      </c>
      <c r="I230" s="22">
        <v>0</v>
      </c>
      <c r="J230" s="22">
        <v>19.2</v>
      </c>
      <c r="K230" s="22">
        <v>28.8</v>
      </c>
      <c r="L230" s="22">
        <v>2.4</v>
      </c>
      <c r="M230" s="22">
        <v>21.6</v>
      </c>
      <c r="N230" s="22">
        <v>28.8</v>
      </c>
      <c r="O230" s="26">
        <v>14.4</v>
      </c>
      <c r="P230" s="22">
        <v>26.4</v>
      </c>
      <c r="Q230" s="22">
        <v>2.4</v>
      </c>
      <c r="R230" s="22">
        <v>4.8</v>
      </c>
      <c r="S230" s="22">
        <v>9.6</v>
      </c>
      <c r="T230" s="22">
        <v>4.8</v>
      </c>
      <c r="U230" s="22">
        <v>24</v>
      </c>
      <c r="V230" s="22">
        <v>0</v>
      </c>
      <c r="W230" s="22">
        <f t="shared" si="23"/>
        <v>0</v>
      </c>
    </row>
    <row r="231" ht="25.5" customHeight="1" spans="1:23">
      <c r="A231" s="19" t="s">
        <v>1434</v>
      </c>
      <c r="B231" s="20" t="s">
        <v>1435</v>
      </c>
      <c r="C231" s="21" t="s">
        <v>1436</v>
      </c>
      <c r="D231" s="21" t="s">
        <v>1495</v>
      </c>
      <c r="E231" s="21" t="s">
        <v>1004</v>
      </c>
      <c r="F231" s="21" t="s">
        <v>1496</v>
      </c>
      <c r="G231" s="22">
        <v>189.65</v>
      </c>
      <c r="H231" s="22">
        <f t="shared" si="20"/>
        <v>189.65</v>
      </c>
      <c r="I231" s="22">
        <v>189.65</v>
      </c>
      <c r="J231" s="22">
        <v>0</v>
      </c>
      <c r="K231" s="22">
        <v>0</v>
      </c>
      <c r="L231" s="22">
        <v>0</v>
      </c>
      <c r="M231" s="22">
        <v>0</v>
      </c>
      <c r="N231" s="22">
        <v>0</v>
      </c>
      <c r="O231" s="26">
        <v>0</v>
      </c>
      <c r="P231" s="22">
        <v>0</v>
      </c>
      <c r="Q231" s="22">
        <v>0</v>
      </c>
      <c r="R231" s="22">
        <v>0</v>
      </c>
      <c r="S231" s="22">
        <v>0</v>
      </c>
      <c r="T231" s="22">
        <v>0</v>
      </c>
      <c r="U231" s="22">
        <v>0</v>
      </c>
      <c r="V231" s="22">
        <v>0</v>
      </c>
      <c r="W231" s="22">
        <f t="shared" si="23"/>
        <v>0</v>
      </c>
    </row>
    <row r="232" ht="25.5" customHeight="1" spans="1:23">
      <c r="A232" s="19" t="s">
        <v>1434</v>
      </c>
      <c r="B232" s="20" t="s">
        <v>1435</v>
      </c>
      <c r="C232" s="21" t="s">
        <v>1497</v>
      </c>
      <c r="D232" s="21" t="s">
        <v>1498</v>
      </c>
      <c r="E232" s="21" t="s">
        <v>1004</v>
      </c>
      <c r="F232" s="21" t="s">
        <v>1499</v>
      </c>
      <c r="G232" s="22">
        <v>18</v>
      </c>
      <c r="H232" s="22">
        <f t="shared" si="20"/>
        <v>18</v>
      </c>
      <c r="I232" s="22">
        <v>3</v>
      </c>
      <c r="J232" s="22">
        <v>0</v>
      </c>
      <c r="K232" s="22">
        <v>15</v>
      </c>
      <c r="L232" s="22">
        <v>0</v>
      </c>
      <c r="M232" s="22">
        <v>0</v>
      </c>
      <c r="N232" s="22">
        <v>0</v>
      </c>
      <c r="O232" s="26">
        <v>0</v>
      </c>
      <c r="P232" s="22">
        <v>0</v>
      </c>
      <c r="Q232" s="22">
        <v>0</v>
      </c>
      <c r="R232" s="22">
        <v>0</v>
      </c>
      <c r="S232" s="22">
        <v>0</v>
      </c>
      <c r="T232" s="22">
        <v>0</v>
      </c>
      <c r="U232" s="22">
        <v>0</v>
      </c>
      <c r="V232" s="22">
        <v>0</v>
      </c>
      <c r="W232" s="22">
        <f t="shared" si="23"/>
        <v>0</v>
      </c>
    </row>
    <row r="233" ht="25.5" customHeight="1" spans="1:23">
      <c r="A233" s="19" t="s">
        <v>1434</v>
      </c>
      <c r="B233" s="20" t="s">
        <v>1435</v>
      </c>
      <c r="C233" s="21" t="s">
        <v>1442</v>
      </c>
      <c r="D233" s="21" t="s">
        <v>1443</v>
      </c>
      <c r="E233" s="21" t="s">
        <v>1004</v>
      </c>
      <c r="F233" s="21" t="s">
        <v>1500</v>
      </c>
      <c r="G233" s="22">
        <v>605.3</v>
      </c>
      <c r="H233" s="22">
        <f t="shared" si="20"/>
        <v>605.3</v>
      </c>
      <c r="I233" s="22">
        <v>31.2</v>
      </c>
      <c r="J233" s="22">
        <v>20.5</v>
      </c>
      <c r="K233" s="22">
        <v>74</v>
      </c>
      <c r="L233" s="22">
        <v>31.2</v>
      </c>
      <c r="M233" s="22">
        <v>93.6</v>
      </c>
      <c r="N233" s="22">
        <v>31.2</v>
      </c>
      <c r="O233" s="26">
        <v>62.4</v>
      </c>
      <c r="P233" s="22">
        <v>62.4</v>
      </c>
      <c r="Q233" s="22">
        <v>42.8</v>
      </c>
      <c r="R233" s="22">
        <v>31.2</v>
      </c>
      <c r="S233" s="22">
        <v>62.4</v>
      </c>
      <c r="T233" s="22">
        <v>31.2</v>
      </c>
      <c r="U233" s="22">
        <v>31.2</v>
      </c>
      <c r="V233" s="22">
        <v>0</v>
      </c>
      <c r="W233" s="22">
        <f t="shared" si="23"/>
        <v>0</v>
      </c>
    </row>
    <row r="234" ht="25.5" customHeight="1" spans="1:23">
      <c r="A234" s="19" t="s">
        <v>1434</v>
      </c>
      <c r="B234" s="20" t="s">
        <v>1435</v>
      </c>
      <c r="C234" s="21" t="s">
        <v>1501</v>
      </c>
      <c r="D234" s="21" t="s">
        <v>1502</v>
      </c>
      <c r="E234" s="21" t="s">
        <v>1004</v>
      </c>
      <c r="F234" s="21" t="s">
        <v>1503</v>
      </c>
      <c r="G234" s="22">
        <v>523</v>
      </c>
      <c r="H234" s="22">
        <f t="shared" si="20"/>
        <v>523</v>
      </c>
      <c r="I234" s="22">
        <v>0</v>
      </c>
      <c r="J234" s="22">
        <v>20</v>
      </c>
      <c r="K234" s="22">
        <v>22</v>
      </c>
      <c r="L234" s="22">
        <v>40</v>
      </c>
      <c r="M234" s="22">
        <v>49</v>
      </c>
      <c r="N234" s="22">
        <v>51</v>
      </c>
      <c r="O234" s="26">
        <v>65</v>
      </c>
      <c r="P234" s="22">
        <v>40</v>
      </c>
      <c r="Q234" s="22">
        <v>40</v>
      </c>
      <c r="R234" s="22">
        <v>85</v>
      </c>
      <c r="S234" s="22">
        <v>42</v>
      </c>
      <c r="T234" s="22">
        <v>20</v>
      </c>
      <c r="U234" s="22">
        <v>49</v>
      </c>
      <c r="V234" s="22">
        <v>0</v>
      </c>
      <c r="W234" s="22">
        <f t="shared" si="23"/>
        <v>0</v>
      </c>
    </row>
    <row r="235" ht="25.5" customHeight="1" spans="1:23">
      <c r="A235" s="19" t="s">
        <v>1434</v>
      </c>
      <c r="B235" s="20" t="s">
        <v>1435</v>
      </c>
      <c r="C235" s="21" t="s">
        <v>1497</v>
      </c>
      <c r="D235" s="21" t="s">
        <v>1498</v>
      </c>
      <c r="E235" s="21" t="s">
        <v>1004</v>
      </c>
      <c r="F235" s="21" t="s">
        <v>1504</v>
      </c>
      <c r="G235" s="22">
        <v>12.25</v>
      </c>
      <c r="H235" s="22">
        <f t="shared" si="20"/>
        <v>12.25</v>
      </c>
      <c r="I235" s="22">
        <v>4.17</v>
      </c>
      <c r="J235" s="22">
        <v>0.55</v>
      </c>
      <c r="K235" s="22">
        <v>1.39</v>
      </c>
      <c r="L235" s="22">
        <v>0.21</v>
      </c>
      <c r="M235" s="22">
        <v>0.21</v>
      </c>
      <c r="N235" s="22">
        <v>0.42</v>
      </c>
      <c r="O235" s="26">
        <v>0.89</v>
      </c>
      <c r="P235" s="22">
        <v>0.41</v>
      </c>
      <c r="Q235" s="22">
        <v>1.39</v>
      </c>
      <c r="R235" s="22">
        <v>0.89</v>
      </c>
      <c r="S235" s="22">
        <v>0.42</v>
      </c>
      <c r="T235" s="22">
        <v>0.89</v>
      </c>
      <c r="U235" s="22">
        <v>0.41</v>
      </c>
      <c r="V235" s="22">
        <v>0</v>
      </c>
      <c r="W235" s="22">
        <f t="shared" si="23"/>
        <v>0</v>
      </c>
    </row>
    <row r="236" ht="25.5" customHeight="1" spans="1:23">
      <c r="A236" s="19" t="s">
        <v>1434</v>
      </c>
      <c r="B236" s="20" t="s">
        <v>1435</v>
      </c>
      <c r="C236" s="21" t="s">
        <v>1505</v>
      </c>
      <c r="D236" s="21" t="s">
        <v>1506</v>
      </c>
      <c r="E236" s="21" t="s">
        <v>1004</v>
      </c>
      <c r="F236" s="21" t="s">
        <v>1507</v>
      </c>
      <c r="G236" s="22">
        <v>22</v>
      </c>
      <c r="H236" s="22">
        <f t="shared" si="20"/>
        <v>22</v>
      </c>
      <c r="I236" s="22">
        <v>18</v>
      </c>
      <c r="J236" s="22">
        <v>0</v>
      </c>
      <c r="K236" s="22">
        <v>0</v>
      </c>
      <c r="L236" s="22">
        <v>0</v>
      </c>
      <c r="M236" s="22">
        <v>0</v>
      </c>
      <c r="N236" s="22">
        <v>0</v>
      </c>
      <c r="O236" s="26">
        <v>0</v>
      </c>
      <c r="P236" s="22">
        <v>0</v>
      </c>
      <c r="Q236" s="22">
        <v>0</v>
      </c>
      <c r="R236" s="22">
        <v>0</v>
      </c>
      <c r="S236" s="22">
        <v>0</v>
      </c>
      <c r="T236" s="22">
        <v>4</v>
      </c>
      <c r="U236" s="22">
        <v>0</v>
      </c>
      <c r="V236" s="22">
        <v>0</v>
      </c>
      <c r="W236" s="22">
        <f t="shared" si="23"/>
        <v>0</v>
      </c>
    </row>
    <row r="237" ht="25.5" customHeight="1" spans="1:23">
      <c r="A237" s="19" t="s">
        <v>1434</v>
      </c>
      <c r="B237" s="20" t="s">
        <v>1435</v>
      </c>
      <c r="C237" s="21" t="s">
        <v>1457</v>
      </c>
      <c r="D237" s="21" t="s">
        <v>1458</v>
      </c>
      <c r="E237" s="21" t="s">
        <v>1004</v>
      </c>
      <c r="F237" s="21" t="s">
        <v>1508</v>
      </c>
      <c r="G237" s="22">
        <v>79</v>
      </c>
      <c r="H237" s="22">
        <f t="shared" si="20"/>
        <v>79</v>
      </c>
      <c r="I237" s="22">
        <v>15</v>
      </c>
      <c r="J237" s="22">
        <v>0</v>
      </c>
      <c r="K237" s="22">
        <v>64</v>
      </c>
      <c r="L237" s="22">
        <v>0</v>
      </c>
      <c r="M237" s="22">
        <v>0</v>
      </c>
      <c r="N237" s="22">
        <v>0</v>
      </c>
      <c r="O237" s="26">
        <v>0</v>
      </c>
      <c r="P237" s="22">
        <v>0</v>
      </c>
      <c r="Q237" s="22">
        <v>0</v>
      </c>
      <c r="R237" s="22">
        <v>0</v>
      </c>
      <c r="S237" s="22">
        <v>0</v>
      </c>
      <c r="T237" s="22">
        <v>0</v>
      </c>
      <c r="U237" s="22">
        <v>0</v>
      </c>
      <c r="V237" s="22">
        <v>0</v>
      </c>
      <c r="W237" s="22">
        <f t="shared" si="23"/>
        <v>0</v>
      </c>
    </row>
    <row r="238" ht="25.5" customHeight="1" spans="1:23">
      <c r="A238" s="19" t="s">
        <v>1434</v>
      </c>
      <c r="B238" s="20" t="s">
        <v>1435</v>
      </c>
      <c r="C238" s="21" t="s">
        <v>1509</v>
      </c>
      <c r="D238" s="21" t="s">
        <v>1510</v>
      </c>
      <c r="E238" s="21" t="s">
        <v>1004</v>
      </c>
      <c r="F238" s="21" t="s">
        <v>1511</v>
      </c>
      <c r="G238" s="22">
        <v>264</v>
      </c>
      <c r="H238" s="22">
        <f t="shared" si="20"/>
        <v>264</v>
      </c>
      <c r="I238" s="22">
        <v>80</v>
      </c>
      <c r="J238" s="22">
        <v>0</v>
      </c>
      <c r="K238" s="22">
        <v>80</v>
      </c>
      <c r="L238" s="22">
        <v>0</v>
      </c>
      <c r="M238" s="22">
        <v>0</v>
      </c>
      <c r="N238" s="22">
        <v>0</v>
      </c>
      <c r="O238" s="26">
        <v>0</v>
      </c>
      <c r="P238" s="22">
        <v>0</v>
      </c>
      <c r="Q238" s="22">
        <v>0</v>
      </c>
      <c r="R238" s="22">
        <v>0</v>
      </c>
      <c r="S238" s="22">
        <v>0</v>
      </c>
      <c r="T238" s="22">
        <v>104</v>
      </c>
      <c r="U238" s="22">
        <v>0</v>
      </c>
      <c r="V238" s="22">
        <v>0</v>
      </c>
      <c r="W238" s="22">
        <f t="shared" si="23"/>
        <v>0</v>
      </c>
    </row>
    <row r="239" ht="25.5" customHeight="1" spans="1:23">
      <c r="A239" s="19" t="s">
        <v>1434</v>
      </c>
      <c r="B239" s="20" t="s">
        <v>1435</v>
      </c>
      <c r="C239" s="21" t="s">
        <v>1512</v>
      </c>
      <c r="D239" s="21" t="s">
        <v>1513</v>
      </c>
      <c r="E239" s="21" t="s">
        <v>1004</v>
      </c>
      <c r="F239" s="21" t="s">
        <v>1514</v>
      </c>
      <c r="G239" s="22">
        <v>393.6</v>
      </c>
      <c r="H239" s="22">
        <f t="shared" si="20"/>
        <v>393.6</v>
      </c>
      <c r="I239" s="22">
        <v>0</v>
      </c>
      <c r="J239" s="22">
        <v>13.42</v>
      </c>
      <c r="K239" s="22">
        <v>80.51</v>
      </c>
      <c r="L239" s="22">
        <v>33.54</v>
      </c>
      <c r="M239" s="22">
        <v>33.54</v>
      </c>
      <c r="N239" s="22">
        <v>44.72</v>
      </c>
      <c r="O239" s="26">
        <v>29.08</v>
      </c>
      <c r="P239" s="22">
        <v>26.83</v>
      </c>
      <c r="Q239" s="22">
        <v>22.37</v>
      </c>
      <c r="R239" s="22">
        <v>26.83</v>
      </c>
      <c r="S239" s="22">
        <v>33.54</v>
      </c>
      <c r="T239" s="22">
        <v>20.12</v>
      </c>
      <c r="U239" s="22">
        <v>29.1</v>
      </c>
      <c r="V239" s="22">
        <v>0</v>
      </c>
      <c r="W239" s="22">
        <f t="shared" si="23"/>
        <v>0</v>
      </c>
    </row>
    <row r="240" ht="25.5" customHeight="1" spans="1:23">
      <c r="A240" s="19" t="s">
        <v>1434</v>
      </c>
      <c r="B240" s="20" t="s">
        <v>1435</v>
      </c>
      <c r="C240" s="21" t="s">
        <v>1515</v>
      </c>
      <c r="D240" s="21" t="s">
        <v>1516</v>
      </c>
      <c r="E240" s="21" t="s">
        <v>1004</v>
      </c>
      <c r="F240" s="21" t="s">
        <v>1517</v>
      </c>
      <c r="G240" s="22">
        <v>121</v>
      </c>
      <c r="H240" s="22">
        <f t="shared" si="20"/>
        <v>120.98</v>
      </c>
      <c r="I240" s="22">
        <v>0</v>
      </c>
      <c r="J240" s="22">
        <v>13.13</v>
      </c>
      <c r="K240" s="22">
        <v>7.19</v>
      </c>
      <c r="L240" s="22">
        <v>0</v>
      </c>
      <c r="M240" s="22">
        <v>0</v>
      </c>
      <c r="N240" s="22">
        <v>14.38</v>
      </c>
      <c r="O240" s="26">
        <v>14.38</v>
      </c>
      <c r="P240" s="22">
        <v>7.19</v>
      </c>
      <c r="Q240" s="22">
        <v>14.38</v>
      </c>
      <c r="R240" s="22">
        <v>14.38</v>
      </c>
      <c r="S240" s="22">
        <v>14.38</v>
      </c>
      <c r="T240" s="22">
        <v>14.38</v>
      </c>
      <c r="U240" s="22">
        <v>7.19</v>
      </c>
      <c r="V240" s="22">
        <v>0</v>
      </c>
      <c r="W240" s="22">
        <f t="shared" si="23"/>
        <v>0.0200000000000102</v>
      </c>
    </row>
    <row r="241" ht="25.5" customHeight="1" spans="1:23">
      <c r="A241" s="19" t="s">
        <v>1434</v>
      </c>
      <c r="B241" s="20" t="s">
        <v>1435</v>
      </c>
      <c r="C241" s="21" t="s">
        <v>1436</v>
      </c>
      <c r="D241" s="21" t="s">
        <v>1518</v>
      </c>
      <c r="E241" s="21" t="s">
        <v>1004</v>
      </c>
      <c r="F241" s="21" t="s">
        <v>1519</v>
      </c>
      <c r="G241" s="22">
        <v>958</v>
      </c>
      <c r="H241" s="22">
        <f t="shared" si="20"/>
        <v>958</v>
      </c>
      <c r="I241" s="22">
        <v>958</v>
      </c>
      <c r="J241" s="22">
        <v>0</v>
      </c>
      <c r="K241" s="22">
        <v>0</v>
      </c>
      <c r="L241" s="22">
        <v>0</v>
      </c>
      <c r="M241" s="22">
        <v>0</v>
      </c>
      <c r="N241" s="22">
        <v>0</v>
      </c>
      <c r="O241" s="26">
        <v>0</v>
      </c>
      <c r="P241" s="22">
        <v>0</v>
      </c>
      <c r="Q241" s="22">
        <v>0</v>
      </c>
      <c r="R241" s="22">
        <v>0</v>
      </c>
      <c r="S241" s="22">
        <v>0</v>
      </c>
      <c r="T241" s="22">
        <v>0</v>
      </c>
      <c r="U241" s="22">
        <v>0</v>
      </c>
      <c r="V241" s="22">
        <v>0</v>
      </c>
      <c r="W241" s="22">
        <f t="shared" si="23"/>
        <v>0</v>
      </c>
    </row>
    <row r="242" ht="25.5" customHeight="1" spans="1:23">
      <c r="A242" s="19" t="s">
        <v>1434</v>
      </c>
      <c r="B242" s="20" t="s">
        <v>1435</v>
      </c>
      <c r="C242" s="21" t="s">
        <v>1520</v>
      </c>
      <c r="D242" s="21" t="s">
        <v>1521</v>
      </c>
      <c r="E242" s="21" t="s">
        <v>1004</v>
      </c>
      <c r="F242" s="21" t="s">
        <v>1522</v>
      </c>
      <c r="G242" s="22">
        <v>13.2</v>
      </c>
      <c r="H242" s="22">
        <f t="shared" ref="H242:H305" si="24">SUM(I242:V242)</f>
        <v>13.2</v>
      </c>
      <c r="I242" s="22">
        <v>13.2</v>
      </c>
      <c r="J242" s="22">
        <v>0</v>
      </c>
      <c r="K242" s="22">
        <v>0</v>
      </c>
      <c r="L242" s="22">
        <v>0</v>
      </c>
      <c r="M242" s="22">
        <v>0</v>
      </c>
      <c r="N242" s="22">
        <v>0</v>
      </c>
      <c r="O242" s="26">
        <v>0</v>
      </c>
      <c r="P242" s="22">
        <v>0</v>
      </c>
      <c r="Q242" s="22">
        <v>0</v>
      </c>
      <c r="R242" s="22">
        <v>0</v>
      </c>
      <c r="S242" s="22">
        <v>0</v>
      </c>
      <c r="T242" s="22">
        <v>0</v>
      </c>
      <c r="U242" s="22">
        <v>0</v>
      </c>
      <c r="V242" s="22">
        <v>0</v>
      </c>
      <c r="W242" s="22">
        <f t="shared" si="23"/>
        <v>0</v>
      </c>
    </row>
    <row r="243" ht="25.5" customHeight="1" spans="1:23">
      <c r="A243" s="19" t="s">
        <v>1434</v>
      </c>
      <c r="B243" s="20" t="s">
        <v>1435</v>
      </c>
      <c r="C243" s="21" t="s">
        <v>1457</v>
      </c>
      <c r="D243" s="21" t="s">
        <v>1458</v>
      </c>
      <c r="E243" s="21" t="s">
        <v>1004</v>
      </c>
      <c r="F243" s="21" t="s">
        <v>1523</v>
      </c>
      <c r="G243" s="22">
        <v>55.85</v>
      </c>
      <c r="H243" s="22">
        <f t="shared" si="24"/>
        <v>55.85</v>
      </c>
      <c r="I243" s="22">
        <v>18.99</v>
      </c>
      <c r="J243" s="22">
        <v>2.49</v>
      </c>
      <c r="K243" s="22">
        <v>6.33</v>
      </c>
      <c r="L243" s="22">
        <v>0.94</v>
      </c>
      <c r="M243" s="22">
        <v>0.94</v>
      </c>
      <c r="N243" s="22">
        <v>1.92</v>
      </c>
      <c r="O243" s="26">
        <v>4.07</v>
      </c>
      <c r="P243" s="22">
        <v>1.89</v>
      </c>
      <c r="Q243" s="22">
        <v>6.33</v>
      </c>
      <c r="R243" s="22">
        <v>4.07</v>
      </c>
      <c r="S243" s="22">
        <v>1.92</v>
      </c>
      <c r="T243" s="22">
        <v>4.07</v>
      </c>
      <c r="U243" s="22">
        <v>1.89</v>
      </c>
      <c r="V243" s="22">
        <v>0</v>
      </c>
      <c r="W243" s="22">
        <f t="shared" si="23"/>
        <v>0</v>
      </c>
    </row>
    <row r="244" ht="25.5" customHeight="1" spans="1:23">
      <c r="A244" s="19" t="s">
        <v>1434</v>
      </c>
      <c r="B244" s="20" t="s">
        <v>1435</v>
      </c>
      <c r="C244" s="21" t="s">
        <v>1509</v>
      </c>
      <c r="D244" s="21" t="s">
        <v>1510</v>
      </c>
      <c r="E244" s="21" t="s">
        <v>1004</v>
      </c>
      <c r="F244" s="21" t="s">
        <v>1524</v>
      </c>
      <c r="G244" s="22">
        <v>56</v>
      </c>
      <c r="H244" s="22">
        <f t="shared" si="24"/>
        <v>56</v>
      </c>
      <c r="I244" s="22">
        <v>10</v>
      </c>
      <c r="J244" s="22">
        <v>0</v>
      </c>
      <c r="K244" s="22">
        <v>20</v>
      </c>
      <c r="L244" s="22">
        <v>0</v>
      </c>
      <c r="M244" s="22">
        <v>0</v>
      </c>
      <c r="N244" s="22">
        <v>0</v>
      </c>
      <c r="O244" s="26">
        <v>0</v>
      </c>
      <c r="P244" s="22">
        <v>0</v>
      </c>
      <c r="Q244" s="22">
        <v>0</v>
      </c>
      <c r="R244" s="22">
        <v>0</v>
      </c>
      <c r="S244" s="22">
        <v>0</v>
      </c>
      <c r="T244" s="22">
        <v>26</v>
      </c>
      <c r="U244" s="22">
        <v>0</v>
      </c>
      <c r="V244" s="22">
        <v>0</v>
      </c>
      <c r="W244" s="22">
        <f t="shared" si="23"/>
        <v>0</v>
      </c>
    </row>
    <row r="245" ht="25.5" customHeight="1" spans="1:23">
      <c r="A245" s="19"/>
      <c r="B245" s="20"/>
      <c r="C245" s="21"/>
      <c r="D245" s="21"/>
      <c r="E245" s="21"/>
      <c r="F245" s="21"/>
      <c r="G245" s="22">
        <f>SUM(G246:G294)</f>
        <v>634357.93</v>
      </c>
      <c r="H245" s="22">
        <f t="shared" si="24"/>
        <v>634357.92</v>
      </c>
      <c r="I245" s="22">
        <f t="shared" ref="I245:V245" si="25">SUM(I246:I294)</f>
        <v>11534.24</v>
      </c>
      <c r="J245" s="22">
        <f t="shared" si="25"/>
        <v>66464.2</v>
      </c>
      <c r="K245" s="22">
        <f t="shared" si="25"/>
        <v>116926</v>
      </c>
      <c r="L245" s="22">
        <f t="shared" si="25"/>
        <v>49715.09</v>
      </c>
      <c r="M245" s="22">
        <f t="shared" si="25"/>
        <v>41911.25</v>
      </c>
      <c r="N245" s="22">
        <f t="shared" si="25"/>
        <v>89079.42</v>
      </c>
      <c r="O245" s="26">
        <f t="shared" si="25"/>
        <v>58160.2</v>
      </c>
      <c r="P245" s="22">
        <f t="shared" si="25"/>
        <v>57409.43</v>
      </c>
      <c r="Q245" s="22">
        <f t="shared" si="25"/>
        <v>29755.48</v>
      </c>
      <c r="R245" s="22">
        <f t="shared" si="25"/>
        <v>28416.76</v>
      </c>
      <c r="S245" s="22">
        <f t="shared" si="25"/>
        <v>50091.65</v>
      </c>
      <c r="T245" s="22">
        <f t="shared" si="25"/>
        <v>27265.11</v>
      </c>
      <c r="U245" s="22">
        <f t="shared" si="25"/>
        <v>7629.09</v>
      </c>
      <c r="V245" s="22">
        <f t="shared" si="25"/>
        <v>0</v>
      </c>
      <c r="W245" s="22">
        <f t="shared" si="23"/>
        <v>0.0100000001257285</v>
      </c>
    </row>
    <row r="246" ht="25.5" customHeight="1" spans="1:23">
      <c r="A246" s="19" t="s">
        <v>1525</v>
      </c>
      <c r="B246" s="20" t="s">
        <v>1526</v>
      </c>
      <c r="C246" s="21" t="s">
        <v>1527</v>
      </c>
      <c r="D246" s="21" t="s">
        <v>1528</v>
      </c>
      <c r="E246" s="21" t="s">
        <v>1004</v>
      </c>
      <c r="F246" s="21" t="s">
        <v>1529</v>
      </c>
      <c r="G246" s="22">
        <v>7071</v>
      </c>
      <c r="H246" s="22">
        <f t="shared" si="24"/>
        <v>7071</v>
      </c>
      <c r="I246" s="22">
        <v>1158</v>
      </c>
      <c r="J246" s="22">
        <v>981</v>
      </c>
      <c r="K246" s="22">
        <v>894</v>
      </c>
      <c r="L246" s="22">
        <v>416</v>
      </c>
      <c r="M246" s="22">
        <v>403</v>
      </c>
      <c r="N246" s="22">
        <v>620</v>
      </c>
      <c r="O246" s="26">
        <v>468</v>
      </c>
      <c r="P246" s="22">
        <v>496</v>
      </c>
      <c r="Q246" s="22">
        <v>338</v>
      </c>
      <c r="R246" s="22">
        <v>298</v>
      </c>
      <c r="S246" s="22">
        <v>383</v>
      </c>
      <c r="T246" s="22">
        <v>349</v>
      </c>
      <c r="U246" s="22">
        <v>267</v>
      </c>
      <c r="V246" s="22">
        <v>0</v>
      </c>
      <c r="W246" s="22">
        <f t="shared" si="23"/>
        <v>0</v>
      </c>
    </row>
    <row r="247" ht="25.5" customHeight="1" spans="1:23">
      <c r="A247" s="19" t="s">
        <v>1525</v>
      </c>
      <c r="B247" s="20" t="s">
        <v>1526</v>
      </c>
      <c r="C247" s="21" t="s">
        <v>1530</v>
      </c>
      <c r="D247" s="21" t="s">
        <v>1531</v>
      </c>
      <c r="E247" s="21" t="s">
        <v>1004</v>
      </c>
      <c r="F247" s="21" t="s">
        <v>1532</v>
      </c>
      <c r="G247" s="22">
        <v>1422</v>
      </c>
      <c r="H247" s="22">
        <f t="shared" si="24"/>
        <v>1422</v>
      </c>
      <c r="I247" s="22">
        <v>209</v>
      </c>
      <c r="J247" s="22">
        <v>58.47</v>
      </c>
      <c r="K247" s="22">
        <v>216.19</v>
      </c>
      <c r="L247" s="22">
        <v>56.82</v>
      </c>
      <c r="M247" s="22">
        <v>97.97</v>
      </c>
      <c r="N247" s="22">
        <v>118.53</v>
      </c>
      <c r="O247" s="26">
        <v>95.69</v>
      </c>
      <c r="P247" s="22">
        <v>77.58</v>
      </c>
      <c r="Q247" s="22">
        <v>128.02</v>
      </c>
      <c r="R247" s="22">
        <v>70.76</v>
      </c>
      <c r="S247" s="22">
        <v>210.73</v>
      </c>
      <c r="T247" s="22">
        <v>58.5</v>
      </c>
      <c r="U247" s="22">
        <v>23.74</v>
      </c>
      <c r="V247" s="22">
        <v>0</v>
      </c>
      <c r="W247" s="22">
        <f t="shared" si="23"/>
        <v>0</v>
      </c>
    </row>
    <row r="248" ht="25.5" customHeight="1" spans="1:23">
      <c r="A248" s="19" t="s">
        <v>1525</v>
      </c>
      <c r="B248" s="20" t="s">
        <v>1526</v>
      </c>
      <c r="C248" s="21" t="s">
        <v>1533</v>
      </c>
      <c r="D248" s="21" t="s">
        <v>1534</v>
      </c>
      <c r="E248" s="21" t="s">
        <v>1004</v>
      </c>
      <c r="F248" s="21" t="s">
        <v>1535</v>
      </c>
      <c r="G248" s="22">
        <v>3513</v>
      </c>
      <c r="H248" s="22">
        <f t="shared" si="24"/>
        <v>3513</v>
      </c>
      <c r="I248" s="22">
        <v>40</v>
      </c>
      <c r="J248" s="22">
        <v>1190.2</v>
      </c>
      <c r="K248" s="22">
        <v>355.9</v>
      </c>
      <c r="L248" s="22">
        <v>950.4</v>
      </c>
      <c r="M248" s="22">
        <v>40.8</v>
      </c>
      <c r="N248" s="22">
        <v>225.4</v>
      </c>
      <c r="O248" s="26">
        <v>30</v>
      </c>
      <c r="P248" s="22">
        <v>0</v>
      </c>
      <c r="Q248" s="22">
        <v>73.2</v>
      </c>
      <c r="R248" s="22">
        <v>70.6</v>
      </c>
      <c r="S248" s="22">
        <v>7</v>
      </c>
      <c r="T248" s="22">
        <v>20.2</v>
      </c>
      <c r="U248" s="22">
        <v>509.3</v>
      </c>
      <c r="V248" s="22">
        <v>0</v>
      </c>
      <c r="W248" s="22">
        <f t="shared" si="23"/>
        <v>0</v>
      </c>
    </row>
    <row r="249" ht="25.5" customHeight="1" spans="1:23">
      <c r="A249" s="19" t="s">
        <v>1525</v>
      </c>
      <c r="B249" s="20" t="s">
        <v>1526</v>
      </c>
      <c r="C249" s="21" t="s">
        <v>1536</v>
      </c>
      <c r="D249" s="21" t="s">
        <v>1537</v>
      </c>
      <c r="E249" s="21" t="s">
        <v>1004</v>
      </c>
      <c r="F249" s="21" t="s">
        <v>1538</v>
      </c>
      <c r="G249" s="22">
        <v>377</v>
      </c>
      <c r="H249" s="22">
        <f t="shared" si="24"/>
        <v>377</v>
      </c>
      <c r="I249" s="22">
        <v>0</v>
      </c>
      <c r="J249" s="22">
        <v>53.7</v>
      </c>
      <c r="K249" s="22">
        <v>51.4</v>
      </c>
      <c r="L249" s="22">
        <v>28.6</v>
      </c>
      <c r="M249" s="22">
        <v>25.1</v>
      </c>
      <c r="N249" s="22">
        <v>42.3</v>
      </c>
      <c r="O249" s="26">
        <v>28.6</v>
      </c>
      <c r="P249" s="22">
        <v>21.7</v>
      </c>
      <c r="Q249" s="22">
        <v>19.4</v>
      </c>
      <c r="R249" s="22">
        <v>25.1</v>
      </c>
      <c r="S249" s="22">
        <v>21.7</v>
      </c>
      <c r="T249" s="22">
        <v>13.7</v>
      </c>
      <c r="U249" s="22">
        <v>45.7</v>
      </c>
      <c r="V249" s="22">
        <v>0</v>
      </c>
      <c r="W249" s="22">
        <f t="shared" si="23"/>
        <v>0</v>
      </c>
    </row>
    <row r="250" ht="25.5" customHeight="1" spans="1:23">
      <c r="A250" s="19" t="s">
        <v>1525</v>
      </c>
      <c r="B250" s="20" t="s">
        <v>1526</v>
      </c>
      <c r="C250" s="21" t="s">
        <v>1539</v>
      </c>
      <c r="D250" s="21" t="s">
        <v>1540</v>
      </c>
      <c r="E250" s="21" t="s">
        <v>1004</v>
      </c>
      <c r="F250" s="21" t="s">
        <v>1541</v>
      </c>
      <c r="G250" s="22">
        <v>1835</v>
      </c>
      <c r="H250" s="22">
        <f t="shared" si="24"/>
        <v>1835</v>
      </c>
      <c r="I250" s="22">
        <v>0</v>
      </c>
      <c r="J250" s="22">
        <v>190</v>
      </c>
      <c r="K250" s="22">
        <v>361</v>
      </c>
      <c r="L250" s="22">
        <v>161</v>
      </c>
      <c r="M250" s="22">
        <v>128</v>
      </c>
      <c r="N250" s="22">
        <v>209</v>
      </c>
      <c r="O250" s="26">
        <v>216</v>
      </c>
      <c r="P250" s="22">
        <v>170</v>
      </c>
      <c r="Q250" s="22">
        <v>104</v>
      </c>
      <c r="R250" s="22">
        <v>86</v>
      </c>
      <c r="S250" s="22">
        <v>99</v>
      </c>
      <c r="T250" s="22">
        <v>95</v>
      </c>
      <c r="U250" s="22">
        <v>16</v>
      </c>
      <c r="V250" s="22">
        <v>0</v>
      </c>
      <c r="W250" s="22">
        <f t="shared" si="23"/>
        <v>0</v>
      </c>
    </row>
    <row r="251" ht="25.5" customHeight="1" spans="1:23">
      <c r="A251" s="19" t="s">
        <v>1525</v>
      </c>
      <c r="B251" s="20" t="s">
        <v>1526</v>
      </c>
      <c r="C251" s="21" t="s">
        <v>1542</v>
      </c>
      <c r="D251" s="21" t="s">
        <v>1543</v>
      </c>
      <c r="E251" s="21" t="s">
        <v>1004</v>
      </c>
      <c r="F251" s="21" t="s">
        <v>1544</v>
      </c>
      <c r="G251" s="22">
        <v>12925.56</v>
      </c>
      <c r="H251" s="22">
        <f t="shared" si="24"/>
        <v>12925.56</v>
      </c>
      <c r="I251" s="22">
        <v>0</v>
      </c>
      <c r="J251" s="22">
        <v>1407.72</v>
      </c>
      <c r="K251" s="22">
        <v>2432.64</v>
      </c>
      <c r="L251" s="22">
        <v>1117.92</v>
      </c>
      <c r="M251" s="22">
        <v>933</v>
      </c>
      <c r="N251" s="22">
        <v>1974</v>
      </c>
      <c r="O251" s="26">
        <v>1139.64</v>
      </c>
      <c r="P251" s="22">
        <v>984.72</v>
      </c>
      <c r="Q251" s="22">
        <v>592.92</v>
      </c>
      <c r="R251" s="22">
        <v>849.6</v>
      </c>
      <c r="S251" s="22">
        <v>937.92</v>
      </c>
      <c r="T251" s="22">
        <v>442.68</v>
      </c>
      <c r="U251" s="22">
        <v>112.8</v>
      </c>
      <c r="V251" s="22">
        <v>0</v>
      </c>
      <c r="W251" s="22">
        <f t="shared" si="23"/>
        <v>0</v>
      </c>
    </row>
    <row r="252" ht="25.5" customHeight="1" spans="1:23">
      <c r="A252" s="19" t="s">
        <v>1525</v>
      </c>
      <c r="B252" s="20" t="s">
        <v>1526</v>
      </c>
      <c r="C252" s="21" t="s">
        <v>950</v>
      </c>
      <c r="D252" s="21" t="s">
        <v>951</v>
      </c>
      <c r="E252" s="21" t="s">
        <v>1004</v>
      </c>
      <c r="F252" s="21" t="s">
        <v>1545</v>
      </c>
      <c r="G252" s="22">
        <v>448.9</v>
      </c>
      <c r="H252" s="22">
        <f t="shared" si="24"/>
        <v>448.9</v>
      </c>
      <c r="I252" s="22">
        <v>0</v>
      </c>
      <c r="J252" s="22">
        <v>58.2</v>
      </c>
      <c r="K252" s="22">
        <v>85.15</v>
      </c>
      <c r="L252" s="22">
        <v>57.8</v>
      </c>
      <c r="M252" s="22">
        <v>26.55</v>
      </c>
      <c r="N252" s="22">
        <v>61.85</v>
      </c>
      <c r="O252" s="26">
        <v>30.65</v>
      </c>
      <c r="P252" s="22">
        <v>24.7</v>
      </c>
      <c r="Q252" s="22">
        <v>21.1</v>
      </c>
      <c r="R252" s="22">
        <v>30.25</v>
      </c>
      <c r="S252" s="22">
        <v>22.1</v>
      </c>
      <c r="T252" s="22">
        <v>20.55</v>
      </c>
      <c r="U252" s="22">
        <v>10</v>
      </c>
      <c r="V252" s="22">
        <v>0</v>
      </c>
      <c r="W252" s="22">
        <f t="shared" si="23"/>
        <v>0</v>
      </c>
    </row>
    <row r="253" ht="25.5" customHeight="1" spans="1:23">
      <c r="A253" s="19" t="s">
        <v>1525</v>
      </c>
      <c r="B253" s="20" t="s">
        <v>1526</v>
      </c>
      <c r="C253" s="21" t="s">
        <v>1546</v>
      </c>
      <c r="D253" s="21" t="s">
        <v>1547</v>
      </c>
      <c r="E253" s="21" t="s">
        <v>1004</v>
      </c>
      <c r="F253" s="21" t="s">
        <v>1548</v>
      </c>
      <c r="G253" s="22">
        <v>27333.2</v>
      </c>
      <c r="H253" s="22">
        <f t="shared" si="24"/>
        <v>27333.2</v>
      </c>
      <c r="I253" s="22">
        <v>0</v>
      </c>
      <c r="J253" s="22">
        <v>3545.2</v>
      </c>
      <c r="K253" s="22">
        <v>3881.7</v>
      </c>
      <c r="L253" s="22">
        <v>1654.8</v>
      </c>
      <c r="M253" s="22">
        <v>2638.6</v>
      </c>
      <c r="N253" s="22">
        <v>2481.3</v>
      </c>
      <c r="O253" s="26">
        <v>2668.6</v>
      </c>
      <c r="P253" s="22">
        <v>2482.4</v>
      </c>
      <c r="Q253" s="22">
        <v>2739.6</v>
      </c>
      <c r="R253" s="22">
        <v>1763.7</v>
      </c>
      <c r="S253" s="22">
        <v>1946.6</v>
      </c>
      <c r="T253" s="22">
        <v>1530.7</v>
      </c>
      <c r="U253" s="22">
        <v>0</v>
      </c>
      <c r="V253" s="22">
        <v>0</v>
      </c>
      <c r="W253" s="22">
        <f t="shared" si="23"/>
        <v>0</v>
      </c>
    </row>
    <row r="254" ht="25.5" customHeight="1" spans="1:23">
      <c r="A254" s="19" t="s">
        <v>1525</v>
      </c>
      <c r="B254" s="20" t="s">
        <v>1526</v>
      </c>
      <c r="C254" s="21" t="s">
        <v>1549</v>
      </c>
      <c r="D254" s="21" t="s">
        <v>1550</v>
      </c>
      <c r="E254" s="21" t="s">
        <v>1004</v>
      </c>
      <c r="F254" s="21" t="s">
        <v>1551</v>
      </c>
      <c r="G254" s="22">
        <v>288</v>
      </c>
      <c r="H254" s="22">
        <f t="shared" si="24"/>
        <v>288</v>
      </c>
      <c r="I254" s="22">
        <v>0</v>
      </c>
      <c r="J254" s="22">
        <v>288</v>
      </c>
      <c r="K254" s="22">
        <v>0</v>
      </c>
      <c r="L254" s="22">
        <v>0</v>
      </c>
      <c r="M254" s="22">
        <v>0</v>
      </c>
      <c r="N254" s="22">
        <v>0</v>
      </c>
      <c r="O254" s="26">
        <v>0</v>
      </c>
      <c r="P254" s="22">
        <v>0</v>
      </c>
      <c r="Q254" s="22">
        <v>0</v>
      </c>
      <c r="R254" s="22">
        <v>0</v>
      </c>
      <c r="S254" s="22">
        <v>0</v>
      </c>
      <c r="T254" s="22">
        <v>0</v>
      </c>
      <c r="U254" s="22">
        <v>0</v>
      </c>
      <c r="V254" s="22">
        <v>0</v>
      </c>
      <c r="W254" s="22">
        <f t="shared" si="23"/>
        <v>0</v>
      </c>
    </row>
    <row r="255" ht="25.5" customHeight="1" spans="1:23">
      <c r="A255" s="19" t="s">
        <v>1525</v>
      </c>
      <c r="B255" s="20" t="s">
        <v>1526</v>
      </c>
      <c r="C255" s="21" t="s">
        <v>1552</v>
      </c>
      <c r="D255" s="21" t="s">
        <v>1553</v>
      </c>
      <c r="E255" s="21" t="s">
        <v>1004</v>
      </c>
      <c r="F255" s="21" t="s">
        <v>1554</v>
      </c>
      <c r="G255" s="22">
        <v>3723</v>
      </c>
      <c r="H255" s="22">
        <f t="shared" si="24"/>
        <v>3723</v>
      </c>
      <c r="I255" s="22">
        <v>610</v>
      </c>
      <c r="J255" s="22">
        <v>517</v>
      </c>
      <c r="K255" s="22">
        <v>471</v>
      </c>
      <c r="L255" s="22">
        <v>219</v>
      </c>
      <c r="M255" s="22">
        <v>213</v>
      </c>
      <c r="N255" s="22">
        <v>326</v>
      </c>
      <c r="O255" s="26">
        <v>246</v>
      </c>
      <c r="P255" s="22">
        <v>261</v>
      </c>
      <c r="Q255" s="22">
        <v>178</v>
      </c>
      <c r="R255" s="22">
        <v>157</v>
      </c>
      <c r="S255" s="22">
        <v>201</v>
      </c>
      <c r="T255" s="22">
        <v>184</v>
      </c>
      <c r="U255" s="22">
        <v>140</v>
      </c>
      <c r="V255" s="22">
        <v>0</v>
      </c>
      <c r="W255" s="22">
        <f t="shared" si="23"/>
        <v>0</v>
      </c>
    </row>
    <row r="256" ht="25.5" customHeight="1" spans="1:23">
      <c r="A256" s="19" t="s">
        <v>1525</v>
      </c>
      <c r="B256" s="20" t="s">
        <v>1526</v>
      </c>
      <c r="C256" s="21" t="s">
        <v>1555</v>
      </c>
      <c r="D256" s="21" t="s">
        <v>1556</v>
      </c>
      <c r="E256" s="21" t="s">
        <v>1004</v>
      </c>
      <c r="F256" s="21" t="s">
        <v>1557</v>
      </c>
      <c r="G256" s="22">
        <v>91.24</v>
      </c>
      <c r="H256" s="22">
        <f t="shared" si="24"/>
        <v>91.24</v>
      </c>
      <c r="I256" s="22">
        <v>91.24</v>
      </c>
      <c r="J256" s="22">
        <v>0</v>
      </c>
      <c r="K256" s="22">
        <v>0</v>
      </c>
      <c r="L256" s="22">
        <v>0</v>
      </c>
      <c r="M256" s="22">
        <v>0</v>
      </c>
      <c r="N256" s="22">
        <v>0</v>
      </c>
      <c r="O256" s="26">
        <v>0</v>
      </c>
      <c r="P256" s="22">
        <v>0</v>
      </c>
      <c r="Q256" s="22">
        <v>0</v>
      </c>
      <c r="R256" s="22">
        <v>0</v>
      </c>
      <c r="S256" s="22">
        <v>0</v>
      </c>
      <c r="T256" s="22">
        <v>0</v>
      </c>
      <c r="U256" s="22">
        <v>0</v>
      </c>
      <c r="V256" s="22">
        <v>0</v>
      </c>
      <c r="W256" s="22">
        <f t="shared" si="23"/>
        <v>0</v>
      </c>
    </row>
    <row r="257" ht="25.5" customHeight="1" spans="1:23">
      <c r="A257" s="19" t="s">
        <v>1525</v>
      </c>
      <c r="B257" s="20" t="s">
        <v>1526</v>
      </c>
      <c r="C257" s="21" t="s">
        <v>1558</v>
      </c>
      <c r="D257" s="21" t="s">
        <v>1559</v>
      </c>
      <c r="E257" s="21" t="s">
        <v>1004</v>
      </c>
      <c r="F257" s="21" t="s">
        <v>1560</v>
      </c>
      <c r="G257" s="22">
        <v>133</v>
      </c>
      <c r="H257" s="22">
        <f t="shared" si="24"/>
        <v>133</v>
      </c>
      <c r="I257" s="22">
        <v>11.36</v>
      </c>
      <c r="J257" s="22">
        <v>95.64</v>
      </c>
      <c r="K257" s="22">
        <v>5.2</v>
      </c>
      <c r="L257" s="22">
        <v>5.01</v>
      </c>
      <c r="M257" s="22">
        <v>2.48</v>
      </c>
      <c r="N257" s="22">
        <v>5.08</v>
      </c>
      <c r="O257" s="26">
        <v>0</v>
      </c>
      <c r="P257" s="22">
        <v>2.48</v>
      </c>
      <c r="Q257" s="22">
        <v>5.01</v>
      </c>
      <c r="R257" s="22">
        <v>0</v>
      </c>
      <c r="S257" s="22">
        <v>0</v>
      </c>
      <c r="T257" s="22">
        <v>0.74</v>
      </c>
      <c r="U257" s="22">
        <v>0</v>
      </c>
      <c r="V257" s="22">
        <v>0</v>
      </c>
      <c r="W257" s="22">
        <f t="shared" si="23"/>
        <v>0</v>
      </c>
    </row>
    <row r="258" ht="25.5" customHeight="1" spans="1:23">
      <c r="A258" s="19" t="s">
        <v>1525</v>
      </c>
      <c r="B258" s="20" t="s">
        <v>1526</v>
      </c>
      <c r="C258" s="21" t="s">
        <v>1561</v>
      </c>
      <c r="D258" s="21" t="s">
        <v>1562</v>
      </c>
      <c r="E258" s="21" t="s">
        <v>1004</v>
      </c>
      <c r="F258" s="21" t="s">
        <v>1563</v>
      </c>
      <c r="G258" s="22">
        <v>264040</v>
      </c>
      <c r="H258" s="22">
        <f t="shared" si="24"/>
        <v>263960</v>
      </c>
      <c r="I258" s="22">
        <v>148</v>
      </c>
      <c r="J258" s="22">
        <v>24684</v>
      </c>
      <c r="K258" s="22">
        <v>55977</v>
      </c>
      <c r="L258" s="22">
        <v>20136</v>
      </c>
      <c r="M258" s="22">
        <v>16807</v>
      </c>
      <c r="N258" s="22">
        <v>39655</v>
      </c>
      <c r="O258" s="26">
        <v>23239</v>
      </c>
      <c r="P258" s="22">
        <v>25327</v>
      </c>
      <c r="Q258" s="22">
        <v>10067</v>
      </c>
      <c r="R258" s="22">
        <v>11983</v>
      </c>
      <c r="S258" s="22">
        <v>23750</v>
      </c>
      <c r="T258" s="22">
        <v>10742</v>
      </c>
      <c r="U258" s="22">
        <v>1445</v>
      </c>
      <c r="V258" s="22">
        <v>0</v>
      </c>
      <c r="W258" s="22">
        <f t="shared" si="23"/>
        <v>80</v>
      </c>
    </row>
    <row r="259" ht="25.5" customHeight="1" spans="1:23">
      <c r="A259" s="19" t="s">
        <v>1525</v>
      </c>
      <c r="B259" s="20" t="s">
        <v>1526</v>
      </c>
      <c r="C259" s="21" t="s">
        <v>1564</v>
      </c>
      <c r="D259" s="21" t="s">
        <v>1565</v>
      </c>
      <c r="E259" s="21" t="s">
        <v>1004</v>
      </c>
      <c r="F259" s="21" t="s">
        <v>1566</v>
      </c>
      <c r="G259" s="22">
        <v>807</v>
      </c>
      <c r="H259" s="22">
        <f t="shared" si="24"/>
        <v>807</v>
      </c>
      <c r="I259" s="22">
        <v>0</v>
      </c>
      <c r="J259" s="22">
        <v>285</v>
      </c>
      <c r="K259" s="22">
        <v>72</v>
      </c>
      <c r="L259" s="22">
        <v>76</v>
      </c>
      <c r="M259" s="22">
        <v>59</v>
      </c>
      <c r="N259" s="22">
        <v>39</v>
      </c>
      <c r="O259" s="26">
        <v>47</v>
      </c>
      <c r="P259" s="22">
        <v>41</v>
      </c>
      <c r="Q259" s="22">
        <v>30</v>
      </c>
      <c r="R259" s="22">
        <v>61</v>
      </c>
      <c r="S259" s="22">
        <v>30</v>
      </c>
      <c r="T259" s="22">
        <v>22</v>
      </c>
      <c r="U259" s="22">
        <v>45</v>
      </c>
      <c r="V259" s="22">
        <v>0</v>
      </c>
      <c r="W259" s="22">
        <f t="shared" si="23"/>
        <v>0</v>
      </c>
    </row>
    <row r="260" ht="25.5" customHeight="1" spans="1:23">
      <c r="A260" s="19" t="s">
        <v>1525</v>
      </c>
      <c r="B260" s="20" t="s">
        <v>1526</v>
      </c>
      <c r="C260" s="21" t="s">
        <v>1567</v>
      </c>
      <c r="D260" s="21" t="s">
        <v>1568</v>
      </c>
      <c r="E260" s="21" t="s">
        <v>1004</v>
      </c>
      <c r="F260" s="21" t="s">
        <v>1569</v>
      </c>
      <c r="G260" s="22">
        <v>40</v>
      </c>
      <c r="H260" s="22">
        <f t="shared" si="24"/>
        <v>40</v>
      </c>
      <c r="I260" s="22">
        <v>0</v>
      </c>
      <c r="J260" s="22">
        <v>40</v>
      </c>
      <c r="K260" s="22">
        <v>0</v>
      </c>
      <c r="L260" s="22">
        <v>0</v>
      </c>
      <c r="M260" s="22">
        <v>0</v>
      </c>
      <c r="N260" s="22">
        <v>0</v>
      </c>
      <c r="O260" s="26">
        <v>0</v>
      </c>
      <c r="P260" s="22">
        <v>0</v>
      </c>
      <c r="Q260" s="22">
        <v>0</v>
      </c>
      <c r="R260" s="22">
        <v>0</v>
      </c>
      <c r="S260" s="22">
        <v>0</v>
      </c>
      <c r="T260" s="22">
        <v>0</v>
      </c>
      <c r="U260" s="22">
        <v>0</v>
      </c>
      <c r="V260" s="22">
        <v>0</v>
      </c>
      <c r="W260" s="22">
        <f t="shared" si="23"/>
        <v>0</v>
      </c>
    </row>
    <row r="261" ht="25.5" customHeight="1" spans="1:23">
      <c r="A261" s="19" t="s">
        <v>1525</v>
      </c>
      <c r="B261" s="20" t="s">
        <v>1526</v>
      </c>
      <c r="C261" s="21" t="s">
        <v>1570</v>
      </c>
      <c r="D261" s="21" t="s">
        <v>1571</v>
      </c>
      <c r="E261" s="21" t="s">
        <v>1004</v>
      </c>
      <c r="F261" s="21" t="s">
        <v>1572</v>
      </c>
      <c r="G261" s="22">
        <v>586</v>
      </c>
      <c r="H261" s="22">
        <f t="shared" si="24"/>
        <v>586</v>
      </c>
      <c r="I261" s="22">
        <v>0</v>
      </c>
      <c r="J261" s="22">
        <v>71</v>
      </c>
      <c r="K261" s="22">
        <v>56</v>
      </c>
      <c r="L261" s="22">
        <v>204</v>
      </c>
      <c r="M261" s="22">
        <v>20</v>
      </c>
      <c r="N261" s="22">
        <v>64</v>
      </c>
      <c r="O261" s="26">
        <v>32</v>
      </c>
      <c r="P261" s="22">
        <v>80</v>
      </c>
      <c r="Q261" s="22">
        <v>13</v>
      </c>
      <c r="R261" s="22">
        <v>25</v>
      </c>
      <c r="S261" s="22">
        <v>16</v>
      </c>
      <c r="T261" s="22">
        <v>0</v>
      </c>
      <c r="U261" s="22">
        <v>5</v>
      </c>
      <c r="V261" s="22">
        <v>0</v>
      </c>
      <c r="W261" s="22">
        <f t="shared" si="23"/>
        <v>0</v>
      </c>
    </row>
    <row r="262" ht="25.5" customHeight="1" spans="1:23">
      <c r="A262" s="19" t="s">
        <v>1525</v>
      </c>
      <c r="B262" s="20" t="s">
        <v>1526</v>
      </c>
      <c r="C262" s="21" t="s">
        <v>1573</v>
      </c>
      <c r="D262" s="21" t="s">
        <v>1574</v>
      </c>
      <c r="E262" s="21" t="s">
        <v>1004</v>
      </c>
      <c r="F262" s="21" t="s">
        <v>1575</v>
      </c>
      <c r="G262" s="22">
        <v>566.68</v>
      </c>
      <c r="H262" s="22">
        <f t="shared" si="24"/>
        <v>566.68</v>
      </c>
      <c r="I262" s="22">
        <v>0</v>
      </c>
      <c r="J262" s="22">
        <v>84.68</v>
      </c>
      <c r="K262" s="22">
        <v>77</v>
      </c>
      <c r="L262" s="22">
        <v>55</v>
      </c>
      <c r="M262" s="22">
        <v>38</v>
      </c>
      <c r="N262" s="22">
        <v>88</v>
      </c>
      <c r="O262" s="26">
        <v>47</v>
      </c>
      <c r="P262" s="22">
        <v>5</v>
      </c>
      <c r="Q262" s="22">
        <v>65</v>
      </c>
      <c r="R262" s="22">
        <v>20</v>
      </c>
      <c r="S262" s="22">
        <v>5</v>
      </c>
      <c r="T262" s="22">
        <v>44</v>
      </c>
      <c r="U262" s="22">
        <v>38</v>
      </c>
      <c r="V262" s="22">
        <v>0</v>
      </c>
      <c r="W262" s="22">
        <f t="shared" si="23"/>
        <v>0</v>
      </c>
    </row>
    <row r="263" ht="25.5" customHeight="1" spans="1:23">
      <c r="A263" s="19" t="s">
        <v>1525</v>
      </c>
      <c r="B263" s="20" t="s">
        <v>1526</v>
      </c>
      <c r="C263" s="21" t="s">
        <v>1576</v>
      </c>
      <c r="D263" s="21" t="s">
        <v>1577</v>
      </c>
      <c r="E263" s="21" t="s">
        <v>1004</v>
      </c>
      <c r="F263" s="21" t="s">
        <v>1578</v>
      </c>
      <c r="G263" s="22">
        <v>86.78</v>
      </c>
      <c r="H263" s="22">
        <f t="shared" si="24"/>
        <v>86.78</v>
      </c>
      <c r="I263" s="22">
        <v>0</v>
      </c>
      <c r="J263" s="22">
        <v>26.37</v>
      </c>
      <c r="K263" s="22">
        <v>6.6</v>
      </c>
      <c r="L263" s="22">
        <v>12.82</v>
      </c>
      <c r="M263" s="22">
        <v>4.17</v>
      </c>
      <c r="N263" s="22">
        <v>8.41</v>
      </c>
      <c r="O263" s="26">
        <v>3.94</v>
      </c>
      <c r="P263" s="22">
        <v>6.58</v>
      </c>
      <c r="Q263" s="22">
        <v>2.89</v>
      </c>
      <c r="R263" s="22">
        <v>4.7</v>
      </c>
      <c r="S263" s="22">
        <v>2.52</v>
      </c>
      <c r="T263" s="22">
        <v>2.55</v>
      </c>
      <c r="U263" s="22">
        <v>5.23</v>
      </c>
      <c r="V263" s="22">
        <v>0</v>
      </c>
      <c r="W263" s="22">
        <f t="shared" si="23"/>
        <v>0</v>
      </c>
    </row>
    <row r="264" ht="25.5" customHeight="1" spans="1:23">
      <c r="A264" s="19" t="s">
        <v>1525</v>
      </c>
      <c r="B264" s="20" t="s">
        <v>1526</v>
      </c>
      <c r="C264" s="21" t="s">
        <v>1579</v>
      </c>
      <c r="D264" s="21" t="s">
        <v>1580</v>
      </c>
      <c r="E264" s="21" t="s">
        <v>1004</v>
      </c>
      <c r="F264" s="21" t="s">
        <v>1581</v>
      </c>
      <c r="G264" s="22">
        <v>34.71</v>
      </c>
      <c r="H264" s="22">
        <f t="shared" si="24"/>
        <v>34.71</v>
      </c>
      <c r="I264" s="22">
        <v>0</v>
      </c>
      <c r="J264" s="22">
        <v>34.71</v>
      </c>
      <c r="K264" s="22">
        <v>0</v>
      </c>
      <c r="L264" s="22">
        <v>0</v>
      </c>
      <c r="M264" s="22">
        <v>0</v>
      </c>
      <c r="N264" s="22">
        <v>0</v>
      </c>
      <c r="O264" s="26">
        <v>0</v>
      </c>
      <c r="P264" s="22">
        <v>0</v>
      </c>
      <c r="Q264" s="22">
        <v>0</v>
      </c>
      <c r="R264" s="22">
        <v>0</v>
      </c>
      <c r="S264" s="22">
        <v>0</v>
      </c>
      <c r="T264" s="22">
        <v>0</v>
      </c>
      <c r="U264" s="22">
        <v>0</v>
      </c>
      <c r="V264" s="22">
        <v>0</v>
      </c>
      <c r="W264" s="22">
        <f t="shared" si="23"/>
        <v>0</v>
      </c>
    </row>
    <row r="265" ht="25.5" customHeight="1" spans="1:23">
      <c r="A265" s="19" t="s">
        <v>1525</v>
      </c>
      <c r="B265" s="20" t="s">
        <v>1526</v>
      </c>
      <c r="C265" s="21" t="s">
        <v>1582</v>
      </c>
      <c r="D265" s="21" t="s">
        <v>1583</v>
      </c>
      <c r="E265" s="21" t="s">
        <v>1004</v>
      </c>
      <c r="F265" s="21" t="s">
        <v>1584</v>
      </c>
      <c r="G265" s="22">
        <v>540</v>
      </c>
      <c r="H265" s="22">
        <f t="shared" si="24"/>
        <v>540</v>
      </c>
      <c r="I265" s="22">
        <v>0</v>
      </c>
      <c r="J265" s="22">
        <v>15</v>
      </c>
      <c r="K265" s="22">
        <v>60</v>
      </c>
      <c r="L265" s="22">
        <v>35</v>
      </c>
      <c r="M265" s="22">
        <v>50</v>
      </c>
      <c r="N265" s="22">
        <v>105</v>
      </c>
      <c r="O265" s="26">
        <v>60</v>
      </c>
      <c r="P265" s="22">
        <v>30</v>
      </c>
      <c r="Q265" s="22">
        <v>50</v>
      </c>
      <c r="R265" s="22">
        <v>0</v>
      </c>
      <c r="S265" s="22">
        <v>60</v>
      </c>
      <c r="T265" s="22">
        <v>20</v>
      </c>
      <c r="U265" s="22">
        <v>55</v>
      </c>
      <c r="V265" s="22">
        <v>0</v>
      </c>
      <c r="W265" s="22">
        <f t="shared" si="23"/>
        <v>0</v>
      </c>
    </row>
    <row r="266" ht="25.5" customHeight="1" spans="1:23">
      <c r="A266" s="19" t="s">
        <v>1525</v>
      </c>
      <c r="B266" s="20" t="s">
        <v>1526</v>
      </c>
      <c r="C266" s="21" t="s">
        <v>1585</v>
      </c>
      <c r="D266" s="21" t="s">
        <v>1586</v>
      </c>
      <c r="E266" s="21" t="s">
        <v>1004</v>
      </c>
      <c r="F266" s="21" t="s">
        <v>1587</v>
      </c>
      <c r="G266" s="22">
        <v>815.43</v>
      </c>
      <c r="H266" s="22">
        <f t="shared" si="24"/>
        <v>815.43</v>
      </c>
      <c r="I266" s="22">
        <v>0</v>
      </c>
      <c r="J266" s="22">
        <v>61.92</v>
      </c>
      <c r="K266" s="22">
        <v>14.11</v>
      </c>
      <c r="L266" s="22">
        <v>19.47</v>
      </c>
      <c r="M266" s="22">
        <v>4.47</v>
      </c>
      <c r="N266" s="22">
        <v>29.86</v>
      </c>
      <c r="O266" s="26">
        <v>5.86</v>
      </c>
      <c r="P266" s="22">
        <v>7.8</v>
      </c>
      <c r="Q266" s="22">
        <v>2.51</v>
      </c>
      <c r="R266" s="22">
        <v>12.17</v>
      </c>
      <c r="S266" s="22">
        <v>2.36</v>
      </c>
      <c r="T266" s="22">
        <v>2.12</v>
      </c>
      <c r="U266" s="22">
        <v>652.78</v>
      </c>
      <c r="V266" s="22">
        <v>0</v>
      </c>
      <c r="W266" s="22">
        <f t="shared" si="23"/>
        <v>0</v>
      </c>
    </row>
    <row r="267" ht="25.5" customHeight="1" spans="1:23">
      <c r="A267" s="19" t="s">
        <v>1525</v>
      </c>
      <c r="B267" s="20" t="s">
        <v>1526</v>
      </c>
      <c r="C267" s="21" t="s">
        <v>1588</v>
      </c>
      <c r="D267" s="21" t="s">
        <v>1589</v>
      </c>
      <c r="E267" s="21" t="s">
        <v>1004</v>
      </c>
      <c r="F267" s="21" t="s">
        <v>1590</v>
      </c>
      <c r="G267" s="22">
        <v>146.97</v>
      </c>
      <c r="H267" s="22">
        <f t="shared" si="24"/>
        <v>146.96</v>
      </c>
      <c r="I267" s="22">
        <v>9.84</v>
      </c>
      <c r="J267" s="22">
        <v>88.9</v>
      </c>
      <c r="K267" s="22">
        <v>10.29</v>
      </c>
      <c r="L267" s="22">
        <v>6.28</v>
      </c>
      <c r="M267" s="22">
        <v>0</v>
      </c>
      <c r="N267" s="22">
        <v>3.92</v>
      </c>
      <c r="O267" s="26">
        <v>0.74</v>
      </c>
      <c r="P267" s="22">
        <v>9.17</v>
      </c>
      <c r="Q267" s="22">
        <v>5.12</v>
      </c>
      <c r="R267" s="22">
        <v>4.37</v>
      </c>
      <c r="S267" s="22">
        <v>3.77</v>
      </c>
      <c r="T267" s="22">
        <v>4.4</v>
      </c>
      <c r="U267" s="22">
        <v>0.16</v>
      </c>
      <c r="V267" s="22">
        <v>0</v>
      </c>
      <c r="W267" s="22">
        <f t="shared" si="23"/>
        <v>0.00999999999999091</v>
      </c>
    </row>
    <row r="268" ht="25.5" customHeight="1" spans="1:23">
      <c r="A268" s="19" t="s">
        <v>1525</v>
      </c>
      <c r="B268" s="20" t="s">
        <v>1526</v>
      </c>
      <c r="C268" s="21" t="s">
        <v>1591</v>
      </c>
      <c r="D268" s="21" t="s">
        <v>1592</v>
      </c>
      <c r="E268" s="21" t="s">
        <v>1004</v>
      </c>
      <c r="F268" s="21" t="s">
        <v>1538</v>
      </c>
      <c r="G268" s="22">
        <v>174.02</v>
      </c>
      <c r="H268" s="22">
        <f t="shared" si="24"/>
        <v>174.02</v>
      </c>
      <c r="I268" s="22">
        <v>0</v>
      </c>
      <c r="J268" s="22">
        <v>51.8</v>
      </c>
      <c r="K268" s="22">
        <v>16.38</v>
      </c>
      <c r="L268" s="22">
        <v>22.75</v>
      </c>
      <c r="M268" s="22">
        <v>0.42</v>
      </c>
      <c r="N268" s="22">
        <v>19.53</v>
      </c>
      <c r="O268" s="26">
        <v>1.4</v>
      </c>
      <c r="P268" s="22">
        <v>7.07</v>
      </c>
      <c r="Q268" s="22">
        <v>1.82</v>
      </c>
      <c r="R268" s="22">
        <v>6.58</v>
      </c>
      <c r="S268" s="22">
        <v>1.26</v>
      </c>
      <c r="T268" s="22">
        <v>0.91</v>
      </c>
      <c r="U268" s="22">
        <v>44.1</v>
      </c>
      <c r="V268" s="22">
        <v>0</v>
      </c>
      <c r="W268" s="22">
        <f t="shared" si="23"/>
        <v>0</v>
      </c>
    </row>
    <row r="269" ht="25.5" customHeight="1" spans="1:23">
      <c r="A269" s="19" t="s">
        <v>1525</v>
      </c>
      <c r="B269" s="20" t="s">
        <v>1526</v>
      </c>
      <c r="C269" s="21" t="s">
        <v>1593</v>
      </c>
      <c r="D269" s="21" t="s">
        <v>1594</v>
      </c>
      <c r="E269" s="21" t="s">
        <v>1004</v>
      </c>
      <c r="F269" s="21" t="s">
        <v>1595</v>
      </c>
      <c r="G269" s="22">
        <v>18173.8</v>
      </c>
      <c r="H269" s="22">
        <f t="shared" si="24"/>
        <v>18173.8</v>
      </c>
      <c r="I269" s="22">
        <v>0</v>
      </c>
      <c r="J269" s="22">
        <v>2757.8</v>
      </c>
      <c r="K269" s="22">
        <v>2730</v>
      </c>
      <c r="L269" s="22">
        <v>1308</v>
      </c>
      <c r="M269" s="22">
        <v>1111</v>
      </c>
      <c r="N269" s="22">
        <v>1720</v>
      </c>
      <c r="O269" s="26">
        <v>1503</v>
      </c>
      <c r="P269" s="22">
        <v>1596</v>
      </c>
      <c r="Q269" s="22">
        <v>1823</v>
      </c>
      <c r="R269" s="22">
        <v>943</v>
      </c>
      <c r="S269" s="22">
        <v>1375</v>
      </c>
      <c r="T269" s="22">
        <v>897</v>
      </c>
      <c r="U269" s="22">
        <v>410</v>
      </c>
      <c r="V269" s="22">
        <v>0</v>
      </c>
      <c r="W269" s="22">
        <f t="shared" si="23"/>
        <v>0</v>
      </c>
    </row>
    <row r="270" ht="25.5" customHeight="1" spans="1:23">
      <c r="A270" s="19" t="s">
        <v>1525</v>
      </c>
      <c r="B270" s="20" t="s">
        <v>1526</v>
      </c>
      <c r="C270" s="21" t="s">
        <v>1596</v>
      </c>
      <c r="D270" s="21" t="s">
        <v>1597</v>
      </c>
      <c r="E270" s="21" t="s">
        <v>1004</v>
      </c>
      <c r="F270" s="21" t="s">
        <v>1598</v>
      </c>
      <c r="G270" s="22">
        <v>35306</v>
      </c>
      <c r="H270" s="22">
        <f t="shared" si="24"/>
        <v>35306</v>
      </c>
      <c r="I270" s="22">
        <v>5580</v>
      </c>
      <c r="J270" s="22">
        <v>4715</v>
      </c>
      <c r="K270" s="22">
        <v>4464</v>
      </c>
      <c r="L270" s="22">
        <v>2140</v>
      </c>
      <c r="M270" s="22">
        <v>1999</v>
      </c>
      <c r="N270" s="22">
        <v>3224</v>
      </c>
      <c r="O270" s="26">
        <v>2553</v>
      </c>
      <c r="P270" s="22">
        <v>2427</v>
      </c>
      <c r="Q270" s="22">
        <v>1697</v>
      </c>
      <c r="R270" s="22">
        <v>1451</v>
      </c>
      <c r="S270" s="22">
        <v>1981</v>
      </c>
      <c r="T270" s="22">
        <v>1721</v>
      </c>
      <c r="U270" s="22">
        <v>1354</v>
      </c>
      <c r="V270" s="22">
        <v>0</v>
      </c>
      <c r="W270" s="22">
        <f t="shared" si="23"/>
        <v>0</v>
      </c>
    </row>
    <row r="271" ht="25.5" customHeight="1" spans="1:23">
      <c r="A271" s="19" t="s">
        <v>1525</v>
      </c>
      <c r="B271" s="20" t="s">
        <v>1526</v>
      </c>
      <c r="C271" s="21" t="s">
        <v>1599</v>
      </c>
      <c r="D271" s="21" t="s">
        <v>1600</v>
      </c>
      <c r="E271" s="21" t="s">
        <v>1004</v>
      </c>
      <c r="F271" s="21" t="s">
        <v>1601</v>
      </c>
      <c r="G271" s="22">
        <v>945.38</v>
      </c>
      <c r="H271" s="22">
        <f t="shared" si="24"/>
        <v>945.38</v>
      </c>
      <c r="I271" s="22">
        <v>122.62</v>
      </c>
      <c r="J271" s="22">
        <v>89.73</v>
      </c>
      <c r="K271" s="22">
        <v>196.57</v>
      </c>
      <c r="L271" s="22">
        <v>62.51</v>
      </c>
      <c r="M271" s="22">
        <v>61.76</v>
      </c>
      <c r="N271" s="22">
        <v>69.1</v>
      </c>
      <c r="O271" s="26">
        <v>51.56</v>
      </c>
      <c r="P271" s="22">
        <v>66.38</v>
      </c>
      <c r="Q271" s="22">
        <v>57.46</v>
      </c>
      <c r="R271" s="22">
        <v>57.93</v>
      </c>
      <c r="S271" s="22">
        <v>39.2</v>
      </c>
      <c r="T271" s="22">
        <v>53.45</v>
      </c>
      <c r="U271" s="22">
        <v>17.11</v>
      </c>
      <c r="V271" s="22">
        <v>0</v>
      </c>
      <c r="W271" s="22">
        <f t="shared" si="23"/>
        <v>0</v>
      </c>
    </row>
    <row r="272" ht="25.5" customHeight="1" spans="1:23">
      <c r="A272" s="19" t="s">
        <v>1525</v>
      </c>
      <c r="B272" s="20" t="s">
        <v>1526</v>
      </c>
      <c r="C272" s="21" t="s">
        <v>1602</v>
      </c>
      <c r="D272" s="21" t="s">
        <v>1603</v>
      </c>
      <c r="E272" s="21" t="s">
        <v>1004</v>
      </c>
      <c r="F272" s="21" t="s">
        <v>1604</v>
      </c>
      <c r="G272" s="22">
        <v>20</v>
      </c>
      <c r="H272" s="22">
        <f t="shared" si="24"/>
        <v>20</v>
      </c>
      <c r="I272" s="22">
        <v>0</v>
      </c>
      <c r="J272" s="22">
        <v>20</v>
      </c>
      <c r="K272" s="22">
        <v>0</v>
      </c>
      <c r="L272" s="22">
        <v>0</v>
      </c>
      <c r="M272" s="22">
        <v>0</v>
      </c>
      <c r="N272" s="22">
        <v>0</v>
      </c>
      <c r="O272" s="26">
        <v>0</v>
      </c>
      <c r="P272" s="22">
        <v>0</v>
      </c>
      <c r="Q272" s="22">
        <v>0</v>
      </c>
      <c r="R272" s="22">
        <v>0</v>
      </c>
      <c r="S272" s="22">
        <v>0</v>
      </c>
      <c r="T272" s="22">
        <v>0</v>
      </c>
      <c r="U272" s="22">
        <v>0</v>
      </c>
      <c r="V272" s="22">
        <v>0</v>
      </c>
      <c r="W272" s="22">
        <f t="shared" si="23"/>
        <v>0</v>
      </c>
    </row>
    <row r="273" ht="25.5" customHeight="1" spans="1:23">
      <c r="A273" s="19" t="s">
        <v>1525</v>
      </c>
      <c r="B273" s="20" t="s">
        <v>1526</v>
      </c>
      <c r="C273" s="21" t="s">
        <v>1533</v>
      </c>
      <c r="D273" s="21" t="s">
        <v>1534</v>
      </c>
      <c r="E273" s="21" t="s">
        <v>1004</v>
      </c>
      <c r="F273" s="21" t="s">
        <v>1605</v>
      </c>
      <c r="G273" s="22">
        <v>547.3</v>
      </c>
      <c r="H273" s="22">
        <f t="shared" si="24"/>
        <v>547.3</v>
      </c>
      <c r="I273" s="22">
        <v>0</v>
      </c>
      <c r="J273" s="22">
        <v>42</v>
      </c>
      <c r="K273" s="22">
        <v>63</v>
      </c>
      <c r="L273" s="22">
        <v>286</v>
      </c>
      <c r="M273" s="22">
        <v>4.2</v>
      </c>
      <c r="N273" s="22">
        <v>121</v>
      </c>
      <c r="O273" s="26">
        <v>0</v>
      </c>
      <c r="P273" s="22">
        <v>0</v>
      </c>
      <c r="Q273" s="22">
        <v>21</v>
      </c>
      <c r="R273" s="22">
        <v>8</v>
      </c>
      <c r="S273" s="22">
        <v>0</v>
      </c>
      <c r="T273" s="22">
        <v>0</v>
      </c>
      <c r="U273" s="22">
        <v>2.1</v>
      </c>
      <c r="V273" s="22">
        <v>0</v>
      </c>
      <c r="W273" s="22">
        <f t="shared" si="23"/>
        <v>0</v>
      </c>
    </row>
    <row r="274" ht="25.5" customHeight="1" spans="1:23">
      <c r="A274" s="19" t="s">
        <v>1525</v>
      </c>
      <c r="B274" s="20" t="s">
        <v>1526</v>
      </c>
      <c r="C274" s="21" t="s">
        <v>1606</v>
      </c>
      <c r="D274" s="21" t="s">
        <v>1607</v>
      </c>
      <c r="E274" s="21" t="s">
        <v>1004</v>
      </c>
      <c r="F274" s="21" t="s">
        <v>1608</v>
      </c>
      <c r="G274" s="22">
        <v>646.28</v>
      </c>
      <c r="H274" s="22">
        <f t="shared" si="24"/>
        <v>646.29</v>
      </c>
      <c r="I274" s="22">
        <v>0</v>
      </c>
      <c r="J274" s="22">
        <v>70.39</v>
      </c>
      <c r="K274" s="22">
        <v>121.63</v>
      </c>
      <c r="L274" s="22">
        <v>55.9</v>
      </c>
      <c r="M274" s="22">
        <v>46.65</v>
      </c>
      <c r="N274" s="22">
        <v>98.7</v>
      </c>
      <c r="O274" s="26">
        <v>56.98</v>
      </c>
      <c r="P274" s="22">
        <v>49.24</v>
      </c>
      <c r="Q274" s="22">
        <v>29.65</v>
      </c>
      <c r="R274" s="22">
        <v>42.48</v>
      </c>
      <c r="S274" s="22">
        <v>46.9</v>
      </c>
      <c r="T274" s="22">
        <v>22.13</v>
      </c>
      <c r="U274" s="22">
        <v>5.64</v>
      </c>
      <c r="V274" s="22">
        <v>0</v>
      </c>
      <c r="W274" s="22">
        <f t="shared" ref="W274:W342" si="26">G274-H274</f>
        <v>-0.00999999999999091</v>
      </c>
    </row>
    <row r="275" ht="25.5" customHeight="1" spans="1:23">
      <c r="A275" s="19" t="s">
        <v>1525</v>
      </c>
      <c r="B275" s="20" t="s">
        <v>1526</v>
      </c>
      <c r="C275" s="21" t="s">
        <v>1609</v>
      </c>
      <c r="D275" s="21" t="s">
        <v>1610</v>
      </c>
      <c r="E275" s="21" t="s">
        <v>1004</v>
      </c>
      <c r="F275" s="21" t="s">
        <v>1611</v>
      </c>
      <c r="G275" s="22">
        <v>14055</v>
      </c>
      <c r="H275" s="22">
        <f t="shared" si="24"/>
        <v>14055</v>
      </c>
      <c r="I275" s="22">
        <v>17</v>
      </c>
      <c r="J275" s="22">
        <v>1315</v>
      </c>
      <c r="K275" s="22">
        <v>2979</v>
      </c>
      <c r="L275" s="22">
        <v>1072</v>
      </c>
      <c r="M275" s="22">
        <v>894</v>
      </c>
      <c r="N275" s="22">
        <v>2111</v>
      </c>
      <c r="O275" s="26">
        <v>1237</v>
      </c>
      <c r="P275" s="22">
        <v>1349</v>
      </c>
      <c r="Q275" s="22">
        <v>536</v>
      </c>
      <c r="R275" s="22">
        <v>637</v>
      </c>
      <c r="S275" s="22">
        <v>1264</v>
      </c>
      <c r="T275" s="22">
        <v>572</v>
      </c>
      <c r="U275" s="22">
        <v>72</v>
      </c>
      <c r="V275" s="22">
        <v>0</v>
      </c>
      <c r="W275" s="22">
        <f t="shared" si="26"/>
        <v>0</v>
      </c>
    </row>
    <row r="276" ht="25.5" customHeight="1" spans="1:23">
      <c r="A276" s="19" t="s">
        <v>1525</v>
      </c>
      <c r="B276" s="20" t="s">
        <v>1526</v>
      </c>
      <c r="C276" s="21" t="s">
        <v>1612</v>
      </c>
      <c r="D276" s="21" t="s">
        <v>1613</v>
      </c>
      <c r="E276" s="21" t="s">
        <v>1004</v>
      </c>
      <c r="F276" s="21" t="s">
        <v>1614</v>
      </c>
      <c r="G276" s="22">
        <v>77.15</v>
      </c>
      <c r="H276" s="22">
        <f t="shared" si="24"/>
        <v>77.14</v>
      </c>
      <c r="I276" s="22">
        <v>0</v>
      </c>
      <c r="J276" s="22">
        <v>25.47</v>
      </c>
      <c r="K276" s="22">
        <v>6.27</v>
      </c>
      <c r="L276" s="22">
        <v>22.96</v>
      </c>
      <c r="M276" s="22">
        <v>0.75</v>
      </c>
      <c r="N276" s="22">
        <v>3.44</v>
      </c>
      <c r="O276" s="26">
        <v>2</v>
      </c>
      <c r="P276" s="22">
        <v>3.31</v>
      </c>
      <c r="Q276" s="22">
        <v>0.22</v>
      </c>
      <c r="R276" s="22">
        <v>7.23</v>
      </c>
      <c r="S276" s="22">
        <v>0.42</v>
      </c>
      <c r="T276" s="22">
        <v>3.41</v>
      </c>
      <c r="U276" s="22">
        <v>1.66</v>
      </c>
      <c r="V276" s="22">
        <v>0</v>
      </c>
      <c r="W276" s="22">
        <f t="shared" si="26"/>
        <v>0.0100000000000051</v>
      </c>
    </row>
    <row r="277" ht="25.5" customHeight="1" spans="1:23">
      <c r="A277" s="19" t="s">
        <v>1525</v>
      </c>
      <c r="B277" s="20" t="s">
        <v>1526</v>
      </c>
      <c r="C277" s="21" t="s">
        <v>1615</v>
      </c>
      <c r="D277" s="21" t="s">
        <v>1616</v>
      </c>
      <c r="E277" s="21" t="s">
        <v>1004</v>
      </c>
      <c r="F277" s="21" t="s">
        <v>1617</v>
      </c>
      <c r="G277" s="22">
        <v>20.04</v>
      </c>
      <c r="H277" s="22">
        <f t="shared" si="24"/>
        <v>20.04</v>
      </c>
      <c r="I277" s="22">
        <v>0</v>
      </c>
      <c r="J277" s="22">
        <v>5.76</v>
      </c>
      <c r="K277" s="22">
        <v>0</v>
      </c>
      <c r="L277" s="22">
        <v>14.28</v>
      </c>
      <c r="M277" s="22">
        <v>0</v>
      </c>
      <c r="N277" s="22">
        <v>0</v>
      </c>
      <c r="O277" s="26">
        <v>0</v>
      </c>
      <c r="P277" s="22">
        <v>0</v>
      </c>
      <c r="Q277" s="22">
        <v>0</v>
      </c>
      <c r="R277" s="22">
        <v>0</v>
      </c>
      <c r="S277" s="22">
        <v>0</v>
      </c>
      <c r="T277" s="22">
        <v>0</v>
      </c>
      <c r="U277" s="22">
        <v>0</v>
      </c>
      <c r="V277" s="22">
        <v>0</v>
      </c>
      <c r="W277" s="22">
        <f t="shared" si="26"/>
        <v>0</v>
      </c>
    </row>
    <row r="278" ht="25.5" customHeight="1" spans="1:23">
      <c r="A278" s="19" t="s">
        <v>1525</v>
      </c>
      <c r="B278" s="20" t="s">
        <v>1526</v>
      </c>
      <c r="C278" s="21" t="s">
        <v>1618</v>
      </c>
      <c r="D278" s="21" t="s">
        <v>1619</v>
      </c>
      <c r="E278" s="21" t="s">
        <v>1004</v>
      </c>
      <c r="F278" s="21" t="s">
        <v>1620</v>
      </c>
      <c r="G278" s="22">
        <v>2813.2</v>
      </c>
      <c r="H278" s="22">
        <f t="shared" si="24"/>
        <v>2813.2</v>
      </c>
      <c r="I278" s="22">
        <v>0</v>
      </c>
      <c r="J278" s="22">
        <v>463.08</v>
      </c>
      <c r="K278" s="22">
        <v>514.33</v>
      </c>
      <c r="L278" s="22">
        <v>244.47</v>
      </c>
      <c r="M278" s="22">
        <v>137.84</v>
      </c>
      <c r="N278" s="22">
        <v>219.38</v>
      </c>
      <c r="O278" s="26">
        <v>305.9</v>
      </c>
      <c r="P278" s="22">
        <v>265.58</v>
      </c>
      <c r="Q278" s="22">
        <v>158.23</v>
      </c>
      <c r="R278" s="22">
        <v>105.2</v>
      </c>
      <c r="S278" s="22">
        <v>169.92</v>
      </c>
      <c r="T278" s="22">
        <v>198.44</v>
      </c>
      <c r="U278" s="22">
        <v>30.83</v>
      </c>
      <c r="V278" s="22">
        <v>0</v>
      </c>
      <c r="W278" s="22">
        <f t="shared" si="26"/>
        <v>0</v>
      </c>
    </row>
    <row r="279" ht="25.5" customHeight="1" spans="1:23">
      <c r="A279" s="19" t="s">
        <v>1525</v>
      </c>
      <c r="B279" s="20" t="s">
        <v>1526</v>
      </c>
      <c r="C279" s="21" t="s">
        <v>1621</v>
      </c>
      <c r="D279" s="21" t="s">
        <v>1622</v>
      </c>
      <c r="E279" s="21" t="s">
        <v>1004</v>
      </c>
      <c r="F279" s="21" t="s">
        <v>1623</v>
      </c>
      <c r="G279" s="22">
        <v>50.45</v>
      </c>
      <c r="H279" s="22">
        <f t="shared" si="24"/>
        <v>50.45</v>
      </c>
      <c r="I279" s="22">
        <v>0</v>
      </c>
      <c r="J279" s="22">
        <v>5.76</v>
      </c>
      <c r="K279" s="22">
        <v>0</v>
      </c>
      <c r="L279" s="22">
        <v>44.69</v>
      </c>
      <c r="M279" s="22">
        <v>0</v>
      </c>
      <c r="N279" s="22">
        <v>0</v>
      </c>
      <c r="O279" s="26">
        <v>0</v>
      </c>
      <c r="P279" s="22">
        <v>0</v>
      </c>
      <c r="Q279" s="22">
        <v>0</v>
      </c>
      <c r="R279" s="22">
        <v>0</v>
      </c>
      <c r="S279" s="22">
        <v>0</v>
      </c>
      <c r="T279" s="22">
        <v>0</v>
      </c>
      <c r="U279" s="22">
        <v>0</v>
      </c>
      <c r="V279" s="22">
        <v>0</v>
      </c>
      <c r="W279" s="22">
        <f t="shared" si="26"/>
        <v>0</v>
      </c>
    </row>
    <row r="280" ht="25.5" customHeight="1" spans="1:23">
      <c r="A280" s="19" t="s">
        <v>1525</v>
      </c>
      <c r="B280" s="20" t="s">
        <v>1526</v>
      </c>
      <c r="C280" s="21" t="s">
        <v>1624</v>
      </c>
      <c r="D280" s="21" t="s">
        <v>1625</v>
      </c>
      <c r="E280" s="21" t="s">
        <v>1004</v>
      </c>
      <c r="F280" s="21" t="s">
        <v>1626</v>
      </c>
      <c r="G280" s="22">
        <v>446</v>
      </c>
      <c r="H280" s="22">
        <f t="shared" si="24"/>
        <v>446</v>
      </c>
      <c r="I280" s="22">
        <v>107</v>
      </c>
      <c r="J280" s="22">
        <v>53</v>
      </c>
      <c r="K280" s="22">
        <v>47</v>
      </c>
      <c r="L280" s="22">
        <v>24</v>
      </c>
      <c r="M280" s="22">
        <v>24</v>
      </c>
      <c r="N280" s="22">
        <v>35</v>
      </c>
      <c r="O280" s="26">
        <v>19</v>
      </c>
      <c r="P280" s="22">
        <v>29</v>
      </c>
      <c r="Q280" s="22">
        <v>19</v>
      </c>
      <c r="R280" s="22">
        <v>27</v>
      </c>
      <c r="S280" s="22">
        <v>20</v>
      </c>
      <c r="T280" s="22">
        <v>18</v>
      </c>
      <c r="U280" s="22">
        <v>24</v>
      </c>
      <c r="V280" s="22">
        <v>0</v>
      </c>
      <c r="W280" s="22">
        <f t="shared" si="26"/>
        <v>0</v>
      </c>
    </row>
    <row r="281" ht="25.5" customHeight="1" spans="1:23">
      <c r="A281" s="19" t="s">
        <v>1525</v>
      </c>
      <c r="B281" s="20" t="s">
        <v>1526</v>
      </c>
      <c r="C281" s="21" t="s">
        <v>1627</v>
      </c>
      <c r="D281" s="21" t="s">
        <v>1628</v>
      </c>
      <c r="E281" s="21" t="s">
        <v>1004</v>
      </c>
      <c r="F281" s="21" t="s">
        <v>1629</v>
      </c>
      <c r="G281" s="22">
        <v>483</v>
      </c>
      <c r="H281" s="22">
        <f t="shared" si="24"/>
        <v>483</v>
      </c>
      <c r="I281" s="22">
        <v>33.18</v>
      </c>
      <c r="J281" s="22">
        <v>272.98</v>
      </c>
      <c r="K281" s="22">
        <v>35.87</v>
      </c>
      <c r="L281" s="22">
        <v>30.68</v>
      </c>
      <c r="M281" s="22">
        <v>7.69</v>
      </c>
      <c r="N281" s="22">
        <v>15.57</v>
      </c>
      <c r="O281" s="26">
        <v>12.18</v>
      </c>
      <c r="P281" s="22">
        <v>21.14</v>
      </c>
      <c r="Q281" s="22">
        <v>14.16</v>
      </c>
      <c r="R281" s="22">
        <v>14.44</v>
      </c>
      <c r="S281" s="22">
        <v>11.42</v>
      </c>
      <c r="T281" s="22">
        <v>12.84</v>
      </c>
      <c r="U281" s="22">
        <v>0.85</v>
      </c>
      <c r="V281" s="22">
        <v>0</v>
      </c>
      <c r="W281" s="22">
        <f t="shared" si="26"/>
        <v>0</v>
      </c>
    </row>
    <row r="282" ht="25.5" customHeight="1" spans="1:23">
      <c r="A282" s="19" t="s">
        <v>1525</v>
      </c>
      <c r="B282" s="20" t="s">
        <v>1526</v>
      </c>
      <c r="C282" s="21" t="s">
        <v>1630</v>
      </c>
      <c r="D282" s="21" t="s">
        <v>1631</v>
      </c>
      <c r="E282" s="21" t="s">
        <v>1004</v>
      </c>
      <c r="F282" s="21" t="s">
        <v>1632</v>
      </c>
      <c r="G282" s="22">
        <v>536.6</v>
      </c>
      <c r="H282" s="22">
        <f t="shared" si="24"/>
        <v>536.6</v>
      </c>
      <c r="I282" s="22">
        <v>0</v>
      </c>
      <c r="J282" s="22">
        <v>198</v>
      </c>
      <c r="K282" s="22">
        <v>16</v>
      </c>
      <c r="L282" s="22">
        <v>142.6</v>
      </c>
      <c r="M282" s="22">
        <v>1</v>
      </c>
      <c r="N282" s="22">
        <v>1</v>
      </c>
      <c r="O282" s="26">
        <v>8</v>
      </c>
      <c r="P282" s="22">
        <v>0</v>
      </c>
      <c r="Q282" s="22">
        <v>7</v>
      </c>
      <c r="R282" s="22">
        <v>10</v>
      </c>
      <c r="S282" s="22">
        <v>0</v>
      </c>
      <c r="T282" s="22">
        <v>0</v>
      </c>
      <c r="U282" s="22">
        <v>153</v>
      </c>
      <c r="V282" s="22">
        <v>0</v>
      </c>
      <c r="W282" s="22">
        <f t="shared" si="26"/>
        <v>0</v>
      </c>
    </row>
    <row r="283" ht="25.5" customHeight="1" spans="1:23">
      <c r="A283" s="19" t="s">
        <v>1525</v>
      </c>
      <c r="B283" s="20" t="s">
        <v>1526</v>
      </c>
      <c r="C283" s="21" t="s">
        <v>1633</v>
      </c>
      <c r="D283" s="21" t="s">
        <v>1634</v>
      </c>
      <c r="E283" s="21" t="s">
        <v>1004</v>
      </c>
      <c r="F283" s="21" t="s">
        <v>1635</v>
      </c>
      <c r="G283" s="22">
        <v>42.69</v>
      </c>
      <c r="H283" s="22">
        <f t="shared" si="24"/>
        <v>42.69</v>
      </c>
      <c r="I283" s="22">
        <v>0</v>
      </c>
      <c r="J283" s="22">
        <v>12.57</v>
      </c>
      <c r="K283" s="22">
        <v>5.22</v>
      </c>
      <c r="L283" s="22">
        <v>5.88</v>
      </c>
      <c r="M283" s="22">
        <v>2.1</v>
      </c>
      <c r="N283" s="22">
        <v>2.85</v>
      </c>
      <c r="O283" s="26">
        <v>2.76</v>
      </c>
      <c r="P283" s="22">
        <v>1.08</v>
      </c>
      <c r="Q283" s="22">
        <v>3.12</v>
      </c>
      <c r="R283" s="22">
        <v>0.9</v>
      </c>
      <c r="S283" s="22">
        <v>1.08</v>
      </c>
      <c r="T283" s="22">
        <v>5.04</v>
      </c>
      <c r="U283" s="22">
        <v>0.09</v>
      </c>
      <c r="V283" s="22">
        <v>0</v>
      </c>
      <c r="W283" s="22">
        <f t="shared" si="26"/>
        <v>0</v>
      </c>
    </row>
    <row r="284" ht="25.5" customHeight="1" spans="1:23">
      <c r="A284" s="19" t="s">
        <v>1525</v>
      </c>
      <c r="B284" s="20" t="s">
        <v>1526</v>
      </c>
      <c r="C284" s="21" t="s">
        <v>1636</v>
      </c>
      <c r="D284" s="21" t="s">
        <v>1637</v>
      </c>
      <c r="E284" s="21" t="s">
        <v>1004</v>
      </c>
      <c r="F284" s="21" t="s">
        <v>1638</v>
      </c>
      <c r="G284" s="22">
        <v>20396</v>
      </c>
      <c r="H284" s="22">
        <f t="shared" si="24"/>
        <v>20396</v>
      </c>
      <c r="I284" s="22">
        <v>3224</v>
      </c>
      <c r="J284" s="22">
        <v>2724</v>
      </c>
      <c r="K284" s="22">
        <v>2578</v>
      </c>
      <c r="L284" s="22">
        <v>1237</v>
      </c>
      <c r="M284" s="22">
        <v>1156</v>
      </c>
      <c r="N284" s="22">
        <v>1863</v>
      </c>
      <c r="O284" s="26">
        <v>1474</v>
      </c>
      <c r="P284" s="22">
        <v>1401</v>
      </c>
      <c r="Q284" s="22">
        <v>981</v>
      </c>
      <c r="R284" s="22">
        <v>838</v>
      </c>
      <c r="S284" s="22">
        <v>1145</v>
      </c>
      <c r="T284" s="22">
        <v>993</v>
      </c>
      <c r="U284" s="22">
        <v>782</v>
      </c>
      <c r="V284" s="22">
        <v>0</v>
      </c>
      <c r="W284" s="22">
        <f t="shared" si="26"/>
        <v>0</v>
      </c>
    </row>
    <row r="285" ht="25.5" customHeight="1" spans="1:23">
      <c r="A285" s="19" t="s">
        <v>1525</v>
      </c>
      <c r="B285" s="20" t="s">
        <v>1526</v>
      </c>
      <c r="C285" s="21" t="s">
        <v>1639</v>
      </c>
      <c r="D285" s="21" t="s">
        <v>1640</v>
      </c>
      <c r="E285" s="21" t="s">
        <v>1004</v>
      </c>
      <c r="F285" s="21" t="s">
        <v>1641</v>
      </c>
      <c r="G285" s="22">
        <v>65</v>
      </c>
      <c r="H285" s="22">
        <f t="shared" si="24"/>
        <v>65</v>
      </c>
      <c r="I285" s="22">
        <v>0</v>
      </c>
      <c r="J285" s="22">
        <v>47</v>
      </c>
      <c r="K285" s="22">
        <v>0</v>
      </c>
      <c r="L285" s="22">
        <v>0</v>
      </c>
      <c r="M285" s="22">
        <v>0</v>
      </c>
      <c r="N285" s="22">
        <v>0</v>
      </c>
      <c r="O285" s="26">
        <v>0</v>
      </c>
      <c r="P285" s="22">
        <v>0</v>
      </c>
      <c r="Q285" s="22">
        <v>0</v>
      </c>
      <c r="R285" s="22">
        <v>0</v>
      </c>
      <c r="S285" s="22">
        <v>0</v>
      </c>
      <c r="T285" s="22">
        <v>0</v>
      </c>
      <c r="U285" s="22">
        <v>18</v>
      </c>
      <c r="V285" s="22">
        <v>0</v>
      </c>
      <c r="W285" s="22">
        <f t="shared" si="26"/>
        <v>0</v>
      </c>
    </row>
    <row r="286" ht="25.5" customHeight="1" spans="1:23">
      <c r="A286" s="19" t="s">
        <v>1525</v>
      </c>
      <c r="B286" s="20" t="s">
        <v>1526</v>
      </c>
      <c r="C286" s="21" t="s">
        <v>1642</v>
      </c>
      <c r="D286" s="21" t="s">
        <v>1643</v>
      </c>
      <c r="E286" s="21" t="s">
        <v>1004</v>
      </c>
      <c r="F286" s="21" t="s">
        <v>1644</v>
      </c>
      <c r="G286" s="22">
        <v>5053</v>
      </c>
      <c r="H286" s="22">
        <f t="shared" si="24"/>
        <v>5053</v>
      </c>
      <c r="I286" s="22">
        <v>0</v>
      </c>
      <c r="J286" s="22">
        <v>316</v>
      </c>
      <c r="K286" s="22">
        <v>656</v>
      </c>
      <c r="L286" s="22">
        <v>801</v>
      </c>
      <c r="M286" s="22">
        <v>179</v>
      </c>
      <c r="N286" s="22">
        <v>397</v>
      </c>
      <c r="O286" s="26">
        <v>661</v>
      </c>
      <c r="P286" s="22">
        <v>906</v>
      </c>
      <c r="Q286" s="22">
        <v>163</v>
      </c>
      <c r="R286" s="22">
        <v>106</v>
      </c>
      <c r="S286" s="22">
        <v>374</v>
      </c>
      <c r="T286" s="22">
        <v>465</v>
      </c>
      <c r="U286" s="22">
        <v>29</v>
      </c>
      <c r="V286" s="22">
        <v>0</v>
      </c>
      <c r="W286" s="22">
        <f t="shared" si="26"/>
        <v>0</v>
      </c>
    </row>
    <row r="287" ht="25.5" customHeight="1" spans="1:23">
      <c r="A287" s="19" t="s">
        <v>1525</v>
      </c>
      <c r="B287" s="20" t="s">
        <v>1526</v>
      </c>
      <c r="C287" s="21" t="s">
        <v>1645</v>
      </c>
      <c r="D287" s="21" t="s">
        <v>1646</v>
      </c>
      <c r="E287" s="21" t="s">
        <v>1004</v>
      </c>
      <c r="F287" s="21" t="s">
        <v>1647</v>
      </c>
      <c r="G287" s="22">
        <v>29944</v>
      </c>
      <c r="H287" s="22">
        <f t="shared" si="24"/>
        <v>29944</v>
      </c>
      <c r="I287" s="22">
        <v>0</v>
      </c>
      <c r="J287" s="22">
        <v>3314</v>
      </c>
      <c r="K287" s="22">
        <v>5279</v>
      </c>
      <c r="L287" s="22">
        <v>2552</v>
      </c>
      <c r="M287" s="22">
        <v>2152</v>
      </c>
      <c r="N287" s="22">
        <v>3662</v>
      </c>
      <c r="O287" s="26">
        <v>3529</v>
      </c>
      <c r="P287" s="22">
        <v>2861</v>
      </c>
      <c r="Q287" s="22">
        <v>1733</v>
      </c>
      <c r="R287" s="22">
        <v>1497</v>
      </c>
      <c r="S287" s="22">
        <v>1585</v>
      </c>
      <c r="T287" s="22">
        <v>1515</v>
      </c>
      <c r="U287" s="22">
        <v>265</v>
      </c>
      <c r="V287" s="22">
        <v>0</v>
      </c>
      <c r="W287" s="22">
        <f t="shared" si="26"/>
        <v>0</v>
      </c>
    </row>
    <row r="288" ht="25.5" customHeight="1" spans="1:23">
      <c r="A288" s="19" t="s">
        <v>1525</v>
      </c>
      <c r="B288" s="20" t="s">
        <v>1526</v>
      </c>
      <c r="C288" s="21" t="s">
        <v>1648</v>
      </c>
      <c r="D288" s="21" t="s">
        <v>1649</v>
      </c>
      <c r="E288" s="21" t="s">
        <v>1004</v>
      </c>
      <c r="F288" s="21" t="s">
        <v>1650</v>
      </c>
      <c r="G288" s="22">
        <v>1500</v>
      </c>
      <c r="H288" s="22">
        <f t="shared" si="24"/>
        <v>1500</v>
      </c>
      <c r="I288" s="22">
        <v>0</v>
      </c>
      <c r="J288" s="22">
        <v>279</v>
      </c>
      <c r="K288" s="22">
        <v>155</v>
      </c>
      <c r="L288" s="22">
        <v>166</v>
      </c>
      <c r="M288" s="22">
        <v>75</v>
      </c>
      <c r="N288" s="22">
        <v>166</v>
      </c>
      <c r="O288" s="26">
        <v>113</v>
      </c>
      <c r="P288" s="22">
        <v>140</v>
      </c>
      <c r="Q288" s="22">
        <v>97</v>
      </c>
      <c r="R288" s="22">
        <v>122</v>
      </c>
      <c r="S288" s="22">
        <v>61</v>
      </c>
      <c r="T288" s="22">
        <v>71</v>
      </c>
      <c r="U288" s="22">
        <v>55</v>
      </c>
      <c r="V288" s="22">
        <v>0</v>
      </c>
      <c r="W288" s="22">
        <f t="shared" si="26"/>
        <v>0</v>
      </c>
    </row>
    <row r="289" ht="25.5" customHeight="1" spans="1:23">
      <c r="A289" s="19" t="s">
        <v>1525</v>
      </c>
      <c r="B289" s="20" t="s">
        <v>1526</v>
      </c>
      <c r="C289" s="21" t="s">
        <v>1651</v>
      </c>
      <c r="D289" s="21" t="s">
        <v>1652</v>
      </c>
      <c r="E289" s="21" t="s">
        <v>1004</v>
      </c>
      <c r="F289" s="21" t="s">
        <v>1653</v>
      </c>
      <c r="G289" s="22">
        <v>1500</v>
      </c>
      <c r="H289" s="22">
        <f t="shared" si="24"/>
        <v>1500</v>
      </c>
      <c r="I289" s="22">
        <v>0</v>
      </c>
      <c r="J289" s="22">
        <v>284</v>
      </c>
      <c r="K289" s="22">
        <v>150</v>
      </c>
      <c r="L289" s="22">
        <v>161</v>
      </c>
      <c r="M289" s="22">
        <v>78</v>
      </c>
      <c r="N289" s="22">
        <v>156</v>
      </c>
      <c r="O289" s="26">
        <v>115</v>
      </c>
      <c r="P289" s="22">
        <v>144</v>
      </c>
      <c r="Q289" s="22">
        <v>98</v>
      </c>
      <c r="R289" s="22">
        <v>125</v>
      </c>
      <c r="S289" s="22">
        <v>63</v>
      </c>
      <c r="T289" s="22">
        <v>75</v>
      </c>
      <c r="U289" s="22">
        <v>51</v>
      </c>
      <c r="V289" s="22">
        <v>0</v>
      </c>
      <c r="W289" s="22">
        <f t="shared" si="26"/>
        <v>0</v>
      </c>
    </row>
    <row r="290" ht="25.5" customHeight="1" spans="1:23">
      <c r="A290" s="19" t="s">
        <v>1525</v>
      </c>
      <c r="B290" s="20" t="s">
        <v>1526</v>
      </c>
      <c r="C290" s="21" t="s">
        <v>1561</v>
      </c>
      <c r="D290" s="21" t="s">
        <v>1640</v>
      </c>
      <c r="E290" s="21" t="s">
        <v>1004</v>
      </c>
      <c r="F290" s="21" t="s">
        <v>1654</v>
      </c>
      <c r="G290" s="22">
        <v>0</v>
      </c>
      <c r="H290" s="22">
        <f t="shared" si="24"/>
        <v>80</v>
      </c>
      <c r="I290" s="22">
        <v>0</v>
      </c>
      <c r="J290" s="22">
        <v>0</v>
      </c>
      <c r="K290" s="22">
        <v>0</v>
      </c>
      <c r="L290" s="22">
        <v>40</v>
      </c>
      <c r="M290" s="22">
        <v>40</v>
      </c>
      <c r="N290" s="22">
        <v>0</v>
      </c>
      <c r="O290" s="26">
        <v>0</v>
      </c>
      <c r="P290" s="22">
        <v>0</v>
      </c>
      <c r="Q290" s="22">
        <v>0</v>
      </c>
      <c r="R290" s="22">
        <v>0</v>
      </c>
      <c r="S290" s="22">
        <v>0</v>
      </c>
      <c r="T290" s="22">
        <v>0</v>
      </c>
      <c r="U290" s="22">
        <v>0</v>
      </c>
      <c r="V290" s="22">
        <v>0</v>
      </c>
      <c r="W290" s="22">
        <f t="shared" si="26"/>
        <v>-80</v>
      </c>
    </row>
    <row r="291" ht="25.5" customHeight="1" spans="1:23">
      <c r="A291" s="19" t="s">
        <v>1525</v>
      </c>
      <c r="B291" s="20" t="s">
        <v>1526</v>
      </c>
      <c r="C291" s="21" t="s">
        <v>1655</v>
      </c>
      <c r="D291" s="21" t="s">
        <v>1656</v>
      </c>
      <c r="E291" s="21" t="s">
        <v>1004</v>
      </c>
      <c r="F291" s="21" t="s">
        <v>1538</v>
      </c>
      <c r="G291" s="22">
        <v>39.55</v>
      </c>
      <c r="H291" s="22">
        <f t="shared" si="24"/>
        <v>39.55</v>
      </c>
      <c r="I291" s="22">
        <v>0</v>
      </c>
      <c r="J291" s="22">
        <v>17.15</v>
      </c>
      <c r="K291" s="22">
        <v>4.55</v>
      </c>
      <c r="L291" s="22">
        <v>2.45</v>
      </c>
      <c r="M291" s="22">
        <v>0.7</v>
      </c>
      <c r="N291" s="22">
        <v>4.2</v>
      </c>
      <c r="O291" s="26">
        <v>0.7</v>
      </c>
      <c r="P291" s="22">
        <v>3.5</v>
      </c>
      <c r="Q291" s="22">
        <v>1.05</v>
      </c>
      <c r="R291" s="22">
        <v>1.75</v>
      </c>
      <c r="S291" s="22">
        <v>1.75</v>
      </c>
      <c r="T291" s="22">
        <v>1.75</v>
      </c>
      <c r="U291" s="22">
        <v>0</v>
      </c>
      <c r="V291" s="22">
        <v>0</v>
      </c>
      <c r="W291" s="22">
        <f t="shared" si="26"/>
        <v>0</v>
      </c>
    </row>
    <row r="292" ht="25.5" customHeight="1" spans="1:23">
      <c r="A292" s="19" t="s">
        <v>1525</v>
      </c>
      <c r="B292" s="20" t="s">
        <v>1526</v>
      </c>
      <c r="C292" s="21" t="s">
        <v>1657</v>
      </c>
      <c r="D292" s="21" t="s">
        <v>1658</v>
      </c>
      <c r="E292" s="21" t="s">
        <v>1004</v>
      </c>
      <c r="F292" s="21" t="s">
        <v>1659</v>
      </c>
      <c r="G292" s="22">
        <v>25255</v>
      </c>
      <c r="H292" s="22">
        <f t="shared" si="24"/>
        <v>25255</v>
      </c>
      <c r="I292" s="22">
        <v>0</v>
      </c>
      <c r="J292" s="22">
        <v>2824</v>
      </c>
      <c r="K292" s="22">
        <v>4578</v>
      </c>
      <c r="L292" s="22">
        <v>2070</v>
      </c>
      <c r="M292" s="22">
        <v>1713</v>
      </c>
      <c r="N292" s="22">
        <v>3453</v>
      </c>
      <c r="O292" s="26">
        <v>2908</v>
      </c>
      <c r="P292" s="22">
        <v>2200</v>
      </c>
      <c r="Q292" s="22">
        <v>1465</v>
      </c>
      <c r="R292" s="22">
        <v>1271</v>
      </c>
      <c r="S292" s="22">
        <v>1413</v>
      </c>
      <c r="T292" s="22">
        <v>1116</v>
      </c>
      <c r="U292" s="22">
        <v>244</v>
      </c>
      <c r="V292" s="22">
        <v>0</v>
      </c>
      <c r="W292" s="22">
        <f t="shared" si="26"/>
        <v>0</v>
      </c>
    </row>
    <row r="293" ht="25.5" customHeight="1" spans="1:23">
      <c r="A293" s="19" t="s">
        <v>1525</v>
      </c>
      <c r="B293" s="20" t="s">
        <v>1526</v>
      </c>
      <c r="C293" s="21" t="s">
        <v>1660</v>
      </c>
      <c r="D293" s="21" t="s">
        <v>1661</v>
      </c>
      <c r="E293" s="21" t="s">
        <v>1004</v>
      </c>
      <c r="F293" s="21" t="s">
        <v>1662</v>
      </c>
      <c r="G293" s="22">
        <v>56</v>
      </c>
      <c r="H293" s="22">
        <f t="shared" si="24"/>
        <v>56</v>
      </c>
      <c r="I293" s="22">
        <v>11</v>
      </c>
      <c r="J293" s="22">
        <v>7</v>
      </c>
      <c r="K293" s="22">
        <v>4</v>
      </c>
      <c r="L293" s="22">
        <v>5</v>
      </c>
      <c r="M293" s="22">
        <v>6</v>
      </c>
      <c r="N293" s="22">
        <v>2</v>
      </c>
      <c r="O293" s="26">
        <v>2</v>
      </c>
      <c r="P293" s="22">
        <v>3</v>
      </c>
      <c r="Q293" s="22">
        <v>3</v>
      </c>
      <c r="R293" s="22">
        <v>2</v>
      </c>
      <c r="S293" s="22">
        <v>5</v>
      </c>
      <c r="T293" s="22">
        <v>2</v>
      </c>
      <c r="U293" s="22">
        <v>4</v>
      </c>
      <c r="V293" s="22">
        <v>0</v>
      </c>
      <c r="W293" s="22">
        <f t="shared" si="26"/>
        <v>0</v>
      </c>
    </row>
    <row r="294" ht="25.5" customHeight="1" spans="1:23">
      <c r="A294" s="19" t="s">
        <v>1525</v>
      </c>
      <c r="B294" s="20" t="s">
        <v>1526</v>
      </c>
      <c r="C294" s="21" t="s">
        <v>1663</v>
      </c>
      <c r="D294" s="21" t="s">
        <v>1664</v>
      </c>
      <c r="E294" s="21" t="s">
        <v>1004</v>
      </c>
      <c r="F294" s="21" t="s">
        <v>1665</v>
      </c>
      <c r="G294" s="22">
        <v>149388</v>
      </c>
      <c r="H294" s="22">
        <f t="shared" si="24"/>
        <v>149388</v>
      </c>
      <c r="I294" s="22">
        <v>162</v>
      </c>
      <c r="J294" s="22">
        <v>12777</v>
      </c>
      <c r="K294" s="22">
        <v>27299</v>
      </c>
      <c r="L294" s="22">
        <v>11992</v>
      </c>
      <c r="M294" s="22">
        <v>10730</v>
      </c>
      <c r="N294" s="22">
        <v>25679</v>
      </c>
      <c r="O294" s="26">
        <v>15246</v>
      </c>
      <c r="P294" s="22">
        <v>13909</v>
      </c>
      <c r="Q294" s="22">
        <v>6412</v>
      </c>
      <c r="R294" s="22">
        <v>5682</v>
      </c>
      <c r="S294" s="22">
        <v>12835</v>
      </c>
      <c r="T294" s="22">
        <v>5970</v>
      </c>
      <c r="U294" s="22">
        <v>695</v>
      </c>
      <c r="V294" s="22">
        <v>0</v>
      </c>
      <c r="W294" s="22">
        <f t="shared" si="26"/>
        <v>0</v>
      </c>
    </row>
    <row r="295" ht="25.5" customHeight="1" spans="1:23">
      <c r="A295" s="19"/>
      <c r="B295" s="20"/>
      <c r="C295" s="21"/>
      <c r="D295" s="21"/>
      <c r="E295" s="21"/>
      <c r="F295" s="21"/>
      <c r="G295" s="22">
        <f>SUM(G296:G331)</f>
        <v>414369.32</v>
      </c>
      <c r="H295" s="22">
        <f t="shared" si="24"/>
        <v>414369.32</v>
      </c>
      <c r="I295" s="22">
        <f t="shared" ref="I295:V295" si="27">SUM(I296:I331)</f>
        <v>66122.32</v>
      </c>
      <c r="J295" s="22">
        <f t="shared" si="27"/>
        <v>43370.17</v>
      </c>
      <c r="K295" s="22">
        <f t="shared" si="27"/>
        <v>67297.57</v>
      </c>
      <c r="L295" s="22">
        <f t="shared" si="27"/>
        <v>30005.66</v>
      </c>
      <c r="M295" s="22">
        <f t="shared" si="27"/>
        <v>22096.6</v>
      </c>
      <c r="N295" s="22">
        <f t="shared" si="27"/>
        <v>45236.6</v>
      </c>
      <c r="O295" s="26">
        <f t="shared" si="27"/>
        <v>34100.24</v>
      </c>
      <c r="P295" s="22">
        <f t="shared" si="27"/>
        <v>29083.06</v>
      </c>
      <c r="Q295" s="22">
        <f t="shared" si="27"/>
        <v>19312.92</v>
      </c>
      <c r="R295" s="22">
        <f t="shared" si="27"/>
        <v>17843.52</v>
      </c>
      <c r="S295" s="22">
        <f t="shared" si="27"/>
        <v>22326.73</v>
      </c>
      <c r="T295" s="22">
        <f t="shared" si="27"/>
        <v>13587.83</v>
      </c>
      <c r="U295" s="22">
        <f t="shared" si="27"/>
        <v>3986.1</v>
      </c>
      <c r="V295" s="22">
        <f t="shared" si="27"/>
        <v>0</v>
      </c>
      <c r="W295" s="22">
        <f t="shared" si="26"/>
        <v>0</v>
      </c>
    </row>
    <row r="296" ht="25.5" customHeight="1" spans="1:23">
      <c r="A296" s="19" t="s">
        <v>1666</v>
      </c>
      <c r="B296" s="20" t="s">
        <v>1667</v>
      </c>
      <c r="C296" s="21" t="s">
        <v>1668</v>
      </c>
      <c r="D296" s="21" t="s">
        <v>1669</v>
      </c>
      <c r="E296" s="21" t="s">
        <v>1004</v>
      </c>
      <c r="F296" s="21" t="s">
        <v>1670</v>
      </c>
      <c r="G296" s="22">
        <v>4276.78</v>
      </c>
      <c r="H296" s="22">
        <f t="shared" si="24"/>
        <v>4276.78</v>
      </c>
      <c r="I296" s="22">
        <v>0</v>
      </c>
      <c r="J296" s="22">
        <v>449.7</v>
      </c>
      <c r="K296" s="22">
        <v>879.56</v>
      </c>
      <c r="L296" s="22">
        <v>333.56</v>
      </c>
      <c r="M296" s="22">
        <v>291</v>
      </c>
      <c r="N296" s="22">
        <v>676.88</v>
      </c>
      <c r="O296" s="26">
        <v>376.04</v>
      </c>
      <c r="P296" s="22">
        <v>345.92</v>
      </c>
      <c r="Q296" s="22">
        <v>220.68</v>
      </c>
      <c r="R296" s="22">
        <v>213.88</v>
      </c>
      <c r="S296" s="22">
        <v>270.88</v>
      </c>
      <c r="T296" s="22">
        <v>165.72</v>
      </c>
      <c r="U296" s="22">
        <v>52.96</v>
      </c>
      <c r="V296" s="22">
        <v>0</v>
      </c>
      <c r="W296" s="22">
        <f t="shared" si="26"/>
        <v>0</v>
      </c>
    </row>
    <row r="297" ht="25.5" customHeight="1" spans="1:23">
      <c r="A297" s="19" t="s">
        <v>1666</v>
      </c>
      <c r="B297" s="20" t="s">
        <v>1667</v>
      </c>
      <c r="C297" s="21" t="s">
        <v>1671</v>
      </c>
      <c r="D297" s="21" t="s">
        <v>1672</v>
      </c>
      <c r="E297" s="21" t="s">
        <v>1004</v>
      </c>
      <c r="F297" s="21" t="s">
        <v>1673</v>
      </c>
      <c r="G297" s="22">
        <v>4479.25</v>
      </c>
      <c r="H297" s="22">
        <f t="shared" si="24"/>
        <v>4479.25</v>
      </c>
      <c r="I297" s="22">
        <v>0</v>
      </c>
      <c r="J297" s="22">
        <v>544.24</v>
      </c>
      <c r="K297" s="22">
        <v>853.38</v>
      </c>
      <c r="L297" s="22">
        <v>392.19</v>
      </c>
      <c r="M297" s="22">
        <v>286.63</v>
      </c>
      <c r="N297" s="22">
        <v>548.07</v>
      </c>
      <c r="O297" s="26">
        <v>476.46</v>
      </c>
      <c r="P297" s="22">
        <v>374.78</v>
      </c>
      <c r="Q297" s="22">
        <v>252.22</v>
      </c>
      <c r="R297" s="22">
        <v>213.61</v>
      </c>
      <c r="S297" s="22">
        <v>317.11</v>
      </c>
      <c r="T297" s="22">
        <v>180.2</v>
      </c>
      <c r="U297" s="22">
        <v>40.36</v>
      </c>
      <c r="V297" s="22">
        <v>0</v>
      </c>
      <c r="W297" s="22">
        <f t="shared" si="26"/>
        <v>0</v>
      </c>
    </row>
    <row r="298" ht="25.5" customHeight="1" spans="1:23">
      <c r="A298" s="19" t="s">
        <v>1666</v>
      </c>
      <c r="B298" s="20" t="s">
        <v>1667</v>
      </c>
      <c r="C298" s="21" t="s">
        <v>1674</v>
      </c>
      <c r="D298" s="21" t="s">
        <v>1675</v>
      </c>
      <c r="E298" s="21" t="s">
        <v>1004</v>
      </c>
      <c r="F298" s="21" t="s">
        <v>1676</v>
      </c>
      <c r="G298" s="22">
        <v>60</v>
      </c>
      <c r="H298" s="22">
        <f t="shared" si="24"/>
        <v>60</v>
      </c>
      <c r="I298" s="22">
        <v>0</v>
      </c>
      <c r="J298" s="22">
        <v>60</v>
      </c>
      <c r="K298" s="22">
        <v>0</v>
      </c>
      <c r="L298" s="22">
        <v>0</v>
      </c>
      <c r="M298" s="22">
        <v>0</v>
      </c>
      <c r="N298" s="22">
        <v>0</v>
      </c>
      <c r="O298" s="26">
        <v>0</v>
      </c>
      <c r="P298" s="22">
        <v>0</v>
      </c>
      <c r="Q298" s="22">
        <v>0</v>
      </c>
      <c r="R298" s="22">
        <v>0</v>
      </c>
      <c r="S298" s="22">
        <v>0</v>
      </c>
      <c r="T298" s="22">
        <v>0</v>
      </c>
      <c r="U298" s="22">
        <v>0</v>
      </c>
      <c r="V298" s="22">
        <v>0</v>
      </c>
      <c r="W298" s="22">
        <f t="shared" si="26"/>
        <v>0</v>
      </c>
    </row>
    <row r="299" ht="25.5" customHeight="1" spans="1:23">
      <c r="A299" s="19" t="s">
        <v>1666</v>
      </c>
      <c r="B299" s="20" t="s">
        <v>1667</v>
      </c>
      <c r="C299" s="21" t="s">
        <v>1677</v>
      </c>
      <c r="D299" s="21" t="s">
        <v>1678</v>
      </c>
      <c r="E299" s="21" t="s">
        <v>1004</v>
      </c>
      <c r="F299" s="21" t="s">
        <v>1679</v>
      </c>
      <c r="G299" s="22">
        <v>59692</v>
      </c>
      <c r="H299" s="22">
        <f t="shared" si="24"/>
        <v>59692</v>
      </c>
      <c r="I299" s="22">
        <v>0</v>
      </c>
      <c r="J299" s="22">
        <v>7722</v>
      </c>
      <c r="K299" s="22">
        <v>11998</v>
      </c>
      <c r="L299" s="22">
        <v>4963</v>
      </c>
      <c r="M299" s="22">
        <v>3699</v>
      </c>
      <c r="N299" s="22">
        <v>7627</v>
      </c>
      <c r="O299" s="26">
        <v>6045</v>
      </c>
      <c r="P299" s="22">
        <v>5029</v>
      </c>
      <c r="Q299" s="22">
        <v>3089</v>
      </c>
      <c r="R299" s="22">
        <v>2778</v>
      </c>
      <c r="S299" s="22">
        <v>3933</v>
      </c>
      <c r="T299" s="22">
        <v>2303</v>
      </c>
      <c r="U299" s="22">
        <v>506</v>
      </c>
      <c r="V299" s="22">
        <v>0</v>
      </c>
      <c r="W299" s="22">
        <f t="shared" si="26"/>
        <v>0</v>
      </c>
    </row>
    <row r="300" ht="25.5" customHeight="1" spans="1:23">
      <c r="A300" s="19" t="s">
        <v>1666</v>
      </c>
      <c r="B300" s="20" t="s">
        <v>1667</v>
      </c>
      <c r="C300" s="21" t="s">
        <v>1680</v>
      </c>
      <c r="D300" s="21" t="s">
        <v>1681</v>
      </c>
      <c r="E300" s="21" t="s">
        <v>1004</v>
      </c>
      <c r="F300" s="21" t="s">
        <v>1682</v>
      </c>
      <c r="G300" s="22">
        <v>19548</v>
      </c>
      <c r="H300" s="22">
        <f t="shared" si="24"/>
        <v>19548</v>
      </c>
      <c r="I300" s="22">
        <v>19548</v>
      </c>
      <c r="J300" s="22">
        <v>0</v>
      </c>
      <c r="K300" s="22">
        <v>0</v>
      </c>
      <c r="L300" s="22">
        <v>0</v>
      </c>
      <c r="M300" s="22">
        <v>0</v>
      </c>
      <c r="N300" s="22">
        <v>0</v>
      </c>
      <c r="O300" s="26">
        <v>0</v>
      </c>
      <c r="P300" s="22">
        <v>0</v>
      </c>
      <c r="Q300" s="22">
        <v>0</v>
      </c>
      <c r="R300" s="22">
        <v>0</v>
      </c>
      <c r="S300" s="22">
        <v>0</v>
      </c>
      <c r="T300" s="22">
        <v>0</v>
      </c>
      <c r="U300" s="22">
        <v>0</v>
      </c>
      <c r="V300" s="22">
        <v>0</v>
      </c>
      <c r="W300" s="22">
        <f t="shared" si="26"/>
        <v>0</v>
      </c>
    </row>
    <row r="301" ht="25.5" customHeight="1" spans="1:23">
      <c r="A301" s="19" t="s">
        <v>1666</v>
      </c>
      <c r="B301" s="20" t="s">
        <v>1667</v>
      </c>
      <c r="C301" s="21" t="s">
        <v>1683</v>
      </c>
      <c r="D301" s="21" t="s">
        <v>1684</v>
      </c>
      <c r="E301" s="21" t="s">
        <v>1004</v>
      </c>
      <c r="F301" s="21" t="s">
        <v>1685</v>
      </c>
      <c r="G301" s="22">
        <v>847</v>
      </c>
      <c r="H301" s="22">
        <f t="shared" si="24"/>
        <v>847</v>
      </c>
      <c r="I301" s="22">
        <v>847</v>
      </c>
      <c r="J301" s="22">
        <v>0</v>
      </c>
      <c r="K301" s="22">
        <v>0</v>
      </c>
      <c r="L301" s="22">
        <v>0</v>
      </c>
      <c r="M301" s="22">
        <v>0</v>
      </c>
      <c r="N301" s="22">
        <v>0</v>
      </c>
      <c r="O301" s="26">
        <v>0</v>
      </c>
      <c r="P301" s="22">
        <v>0</v>
      </c>
      <c r="Q301" s="22">
        <v>0</v>
      </c>
      <c r="R301" s="22">
        <v>0</v>
      </c>
      <c r="S301" s="22">
        <v>0</v>
      </c>
      <c r="T301" s="22">
        <v>0</v>
      </c>
      <c r="U301" s="22">
        <v>0</v>
      </c>
      <c r="V301" s="22">
        <v>0</v>
      </c>
      <c r="W301" s="22">
        <f t="shared" si="26"/>
        <v>0</v>
      </c>
    </row>
    <row r="302" ht="25.5" customHeight="1" spans="1:23">
      <c r="A302" s="19" t="s">
        <v>1666</v>
      </c>
      <c r="B302" s="20" t="s">
        <v>1667</v>
      </c>
      <c r="C302" s="21" t="s">
        <v>1686</v>
      </c>
      <c r="D302" s="21" t="s">
        <v>1687</v>
      </c>
      <c r="E302" s="21" t="s">
        <v>1004</v>
      </c>
      <c r="F302" s="21" t="s">
        <v>1688</v>
      </c>
      <c r="G302" s="22">
        <v>340.47</v>
      </c>
      <c r="H302" s="22">
        <f t="shared" si="24"/>
        <v>340.47</v>
      </c>
      <c r="I302" s="22">
        <v>0</v>
      </c>
      <c r="J302" s="22">
        <v>38.79</v>
      </c>
      <c r="K302" s="22">
        <v>73.46</v>
      </c>
      <c r="L302" s="22">
        <v>12.99</v>
      </c>
      <c r="M302" s="22">
        <v>23.3</v>
      </c>
      <c r="N302" s="22">
        <v>23.39</v>
      </c>
      <c r="O302" s="26">
        <v>18.35</v>
      </c>
      <c r="P302" s="22">
        <v>24.71</v>
      </c>
      <c r="Q302" s="22">
        <v>50.49</v>
      </c>
      <c r="R302" s="22">
        <v>17.61</v>
      </c>
      <c r="S302" s="22">
        <v>30.74</v>
      </c>
      <c r="T302" s="22">
        <v>26.22</v>
      </c>
      <c r="U302" s="22">
        <v>0.42</v>
      </c>
      <c r="V302" s="22">
        <v>0</v>
      </c>
      <c r="W302" s="22">
        <f t="shared" si="26"/>
        <v>0</v>
      </c>
    </row>
    <row r="303" ht="25.5" customHeight="1" spans="1:23">
      <c r="A303" s="19" t="s">
        <v>1666</v>
      </c>
      <c r="B303" s="20" t="s">
        <v>1667</v>
      </c>
      <c r="C303" s="21" t="s">
        <v>1689</v>
      </c>
      <c r="D303" s="21" t="s">
        <v>1690</v>
      </c>
      <c r="E303" s="21" t="s">
        <v>1004</v>
      </c>
      <c r="F303" s="21" t="s">
        <v>1691</v>
      </c>
      <c r="G303" s="22">
        <v>12632.49</v>
      </c>
      <c r="H303" s="22">
        <f t="shared" si="24"/>
        <v>12632.49</v>
      </c>
      <c r="I303" s="22">
        <v>0</v>
      </c>
      <c r="J303" s="22">
        <v>924.28</v>
      </c>
      <c r="K303" s="22">
        <v>1814.74</v>
      </c>
      <c r="L303" s="22">
        <v>1666.71</v>
      </c>
      <c r="M303" s="22">
        <v>922.82</v>
      </c>
      <c r="N303" s="22">
        <v>2335.99</v>
      </c>
      <c r="O303" s="26">
        <v>829.75</v>
      </c>
      <c r="P303" s="22">
        <v>1062.27</v>
      </c>
      <c r="Q303" s="22">
        <v>892.69</v>
      </c>
      <c r="R303" s="22">
        <v>1225.43</v>
      </c>
      <c r="S303" s="22">
        <v>438.67</v>
      </c>
      <c r="T303" s="22">
        <v>313.35</v>
      </c>
      <c r="U303" s="22">
        <v>205.79</v>
      </c>
      <c r="V303" s="22">
        <v>0</v>
      </c>
      <c r="W303" s="22">
        <f t="shared" si="26"/>
        <v>0</v>
      </c>
    </row>
    <row r="304" ht="25.5" customHeight="1" spans="1:23">
      <c r="A304" s="19" t="s">
        <v>1666</v>
      </c>
      <c r="B304" s="20" t="s">
        <v>1667</v>
      </c>
      <c r="C304" s="21" t="s">
        <v>1692</v>
      </c>
      <c r="D304" s="21" t="s">
        <v>1693</v>
      </c>
      <c r="E304" s="21" t="s">
        <v>1004</v>
      </c>
      <c r="F304" s="21" t="s">
        <v>1694</v>
      </c>
      <c r="G304" s="22">
        <v>50</v>
      </c>
      <c r="H304" s="22">
        <f t="shared" si="24"/>
        <v>50</v>
      </c>
      <c r="I304" s="22">
        <v>0</v>
      </c>
      <c r="J304" s="22">
        <v>16</v>
      </c>
      <c r="K304" s="22">
        <v>5</v>
      </c>
      <c r="L304" s="22">
        <v>4</v>
      </c>
      <c r="M304" s="22">
        <v>3</v>
      </c>
      <c r="N304" s="22">
        <v>4</v>
      </c>
      <c r="O304" s="26">
        <v>2</v>
      </c>
      <c r="P304" s="22">
        <v>2</v>
      </c>
      <c r="Q304" s="22">
        <v>2</v>
      </c>
      <c r="R304" s="22">
        <v>3</v>
      </c>
      <c r="S304" s="22">
        <v>2</v>
      </c>
      <c r="T304" s="22">
        <v>3</v>
      </c>
      <c r="U304" s="22">
        <v>4</v>
      </c>
      <c r="V304" s="22">
        <v>0</v>
      </c>
      <c r="W304" s="22">
        <f t="shared" si="26"/>
        <v>0</v>
      </c>
    </row>
    <row r="305" ht="25.5" customHeight="1" spans="1:23">
      <c r="A305" s="19" t="s">
        <v>1666</v>
      </c>
      <c r="B305" s="20" t="s">
        <v>1667</v>
      </c>
      <c r="C305" s="21" t="s">
        <v>1695</v>
      </c>
      <c r="D305" s="21" t="s">
        <v>1696</v>
      </c>
      <c r="E305" s="21" t="s">
        <v>1004</v>
      </c>
      <c r="F305" s="21" t="s">
        <v>1697</v>
      </c>
      <c r="G305" s="22">
        <v>40407</v>
      </c>
      <c r="H305" s="22">
        <f t="shared" si="24"/>
        <v>40407</v>
      </c>
      <c r="I305" s="22">
        <v>40407</v>
      </c>
      <c r="J305" s="22">
        <v>0</v>
      </c>
      <c r="K305" s="22">
        <v>0</v>
      </c>
      <c r="L305" s="22">
        <v>0</v>
      </c>
      <c r="M305" s="22">
        <v>0</v>
      </c>
      <c r="N305" s="22">
        <v>0</v>
      </c>
      <c r="O305" s="26">
        <v>0</v>
      </c>
      <c r="P305" s="22">
        <v>0</v>
      </c>
      <c r="Q305" s="22">
        <v>0</v>
      </c>
      <c r="R305" s="22">
        <v>0</v>
      </c>
      <c r="S305" s="22">
        <v>0</v>
      </c>
      <c r="T305" s="22">
        <v>0</v>
      </c>
      <c r="U305" s="22">
        <v>0</v>
      </c>
      <c r="V305" s="22">
        <v>0</v>
      </c>
      <c r="W305" s="22">
        <f t="shared" si="26"/>
        <v>0</v>
      </c>
    </row>
    <row r="306" ht="25.5" customHeight="1" spans="1:23">
      <c r="A306" s="19" t="s">
        <v>1666</v>
      </c>
      <c r="B306" s="20" t="s">
        <v>1667</v>
      </c>
      <c r="C306" s="21" t="s">
        <v>1698</v>
      </c>
      <c r="D306" s="21" t="s">
        <v>1699</v>
      </c>
      <c r="E306" s="21" t="s">
        <v>1004</v>
      </c>
      <c r="F306" s="21" t="s">
        <v>1700</v>
      </c>
      <c r="G306" s="22">
        <v>5942.3</v>
      </c>
      <c r="H306" s="22">
        <f t="shared" ref="H306:H368" si="28">SUM(I306:V306)</f>
        <v>5942.3</v>
      </c>
      <c r="I306" s="22">
        <v>49.3</v>
      </c>
      <c r="J306" s="22">
        <v>470.82</v>
      </c>
      <c r="K306" s="22">
        <v>1223.86</v>
      </c>
      <c r="L306" s="22">
        <v>481.1</v>
      </c>
      <c r="M306" s="22">
        <v>387.79</v>
      </c>
      <c r="N306" s="22">
        <v>722.25</v>
      </c>
      <c r="O306" s="26">
        <v>605.13</v>
      </c>
      <c r="P306" s="22">
        <v>493.67</v>
      </c>
      <c r="Q306" s="22">
        <v>335.17</v>
      </c>
      <c r="R306" s="22">
        <v>305.71</v>
      </c>
      <c r="S306" s="22">
        <v>423.21</v>
      </c>
      <c r="T306" s="22">
        <v>320.88</v>
      </c>
      <c r="U306" s="22">
        <v>123.41</v>
      </c>
      <c r="V306" s="22">
        <v>0</v>
      </c>
      <c r="W306" s="22">
        <f t="shared" si="26"/>
        <v>0</v>
      </c>
    </row>
    <row r="307" ht="25.5" customHeight="1" spans="1:23">
      <c r="A307" s="19" t="s">
        <v>1666</v>
      </c>
      <c r="B307" s="20" t="s">
        <v>1667</v>
      </c>
      <c r="C307" s="21" t="s">
        <v>1701</v>
      </c>
      <c r="D307" s="21" t="s">
        <v>1702</v>
      </c>
      <c r="E307" s="21" t="s">
        <v>1004</v>
      </c>
      <c r="F307" s="21" t="s">
        <v>1703</v>
      </c>
      <c r="G307" s="22">
        <v>731.88</v>
      </c>
      <c r="H307" s="22">
        <f t="shared" si="28"/>
        <v>731.88</v>
      </c>
      <c r="I307" s="22">
        <v>0</v>
      </c>
      <c r="J307" s="22">
        <v>102.9</v>
      </c>
      <c r="K307" s="22">
        <v>140.89</v>
      </c>
      <c r="L307" s="22">
        <v>60.37</v>
      </c>
      <c r="M307" s="22">
        <v>44.87</v>
      </c>
      <c r="N307" s="22">
        <v>87.23</v>
      </c>
      <c r="O307" s="26">
        <v>72.81</v>
      </c>
      <c r="P307" s="22">
        <v>60.73</v>
      </c>
      <c r="Q307" s="22">
        <v>43.02</v>
      </c>
      <c r="R307" s="22">
        <v>35.32</v>
      </c>
      <c r="S307" s="22">
        <v>48.88</v>
      </c>
      <c r="T307" s="22">
        <v>28.38</v>
      </c>
      <c r="U307" s="22">
        <v>6.48</v>
      </c>
      <c r="V307" s="22">
        <v>0</v>
      </c>
      <c r="W307" s="22">
        <f t="shared" si="26"/>
        <v>0</v>
      </c>
    </row>
    <row r="308" ht="25.5" customHeight="1" spans="1:23">
      <c r="A308" s="19" t="s">
        <v>1666</v>
      </c>
      <c r="B308" s="20" t="s">
        <v>1667</v>
      </c>
      <c r="C308" s="21" t="s">
        <v>1704</v>
      </c>
      <c r="D308" s="21" t="s">
        <v>1705</v>
      </c>
      <c r="E308" s="21" t="s">
        <v>1004</v>
      </c>
      <c r="F308" s="21" t="s">
        <v>1706</v>
      </c>
      <c r="G308" s="22">
        <v>1000</v>
      </c>
      <c r="H308" s="22">
        <f t="shared" si="28"/>
        <v>1000</v>
      </c>
      <c r="I308" s="22">
        <v>0</v>
      </c>
      <c r="J308" s="22">
        <v>0</v>
      </c>
      <c r="K308" s="22">
        <v>0</v>
      </c>
      <c r="L308" s="22">
        <v>200</v>
      </c>
      <c r="M308" s="22">
        <v>200</v>
      </c>
      <c r="N308" s="22">
        <v>200</v>
      </c>
      <c r="O308" s="26">
        <v>0</v>
      </c>
      <c r="P308" s="22">
        <v>0</v>
      </c>
      <c r="Q308" s="22">
        <v>200</v>
      </c>
      <c r="R308" s="22">
        <v>0</v>
      </c>
      <c r="S308" s="22">
        <v>0</v>
      </c>
      <c r="T308" s="22">
        <v>0</v>
      </c>
      <c r="U308" s="22">
        <v>200</v>
      </c>
      <c r="V308" s="22">
        <v>0</v>
      </c>
      <c r="W308" s="22">
        <f t="shared" si="26"/>
        <v>0</v>
      </c>
    </row>
    <row r="309" ht="25.5" customHeight="1" spans="1:23">
      <c r="A309" s="19" t="s">
        <v>1666</v>
      </c>
      <c r="B309" s="20" t="s">
        <v>1667</v>
      </c>
      <c r="C309" s="21" t="s">
        <v>1707</v>
      </c>
      <c r="D309" s="21" t="s">
        <v>1675</v>
      </c>
      <c r="E309" s="21" t="s">
        <v>1004</v>
      </c>
      <c r="F309" s="21" t="s">
        <v>1708</v>
      </c>
      <c r="G309" s="22">
        <v>1900</v>
      </c>
      <c r="H309" s="22">
        <f t="shared" si="28"/>
        <v>1900</v>
      </c>
      <c r="I309" s="22">
        <v>5</v>
      </c>
      <c r="J309" s="22">
        <v>264</v>
      </c>
      <c r="K309" s="22">
        <v>395</v>
      </c>
      <c r="L309" s="22">
        <v>149</v>
      </c>
      <c r="M309" s="22">
        <v>89</v>
      </c>
      <c r="N309" s="22">
        <v>226</v>
      </c>
      <c r="O309" s="26">
        <v>201</v>
      </c>
      <c r="P309" s="22">
        <v>142</v>
      </c>
      <c r="Q309" s="22">
        <v>117</v>
      </c>
      <c r="R309" s="22">
        <v>95</v>
      </c>
      <c r="S309" s="22">
        <v>139</v>
      </c>
      <c r="T309" s="22">
        <v>63</v>
      </c>
      <c r="U309" s="22">
        <v>15</v>
      </c>
      <c r="V309" s="22">
        <v>0</v>
      </c>
      <c r="W309" s="22">
        <f t="shared" si="26"/>
        <v>0</v>
      </c>
    </row>
    <row r="310" ht="25.5" customHeight="1" spans="1:23">
      <c r="A310" s="19" t="s">
        <v>1666</v>
      </c>
      <c r="B310" s="20" t="s">
        <v>1667</v>
      </c>
      <c r="C310" s="21" t="s">
        <v>1709</v>
      </c>
      <c r="D310" s="21" t="s">
        <v>1710</v>
      </c>
      <c r="E310" s="21" t="s">
        <v>1004</v>
      </c>
      <c r="F310" s="21" t="s">
        <v>1711</v>
      </c>
      <c r="G310" s="22">
        <v>10</v>
      </c>
      <c r="H310" s="22">
        <f t="shared" si="28"/>
        <v>10</v>
      </c>
      <c r="I310" s="22">
        <v>10</v>
      </c>
      <c r="J310" s="22">
        <v>0</v>
      </c>
      <c r="K310" s="22">
        <v>0</v>
      </c>
      <c r="L310" s="22">
        <v>0</v>
      </c>
      <c r="M310" s="22">
        <v>0</v>
      </c>
      <c r="N310" s="22">
        <v>0</v>
      </c>
      <c r="O310" s="26">
        <v>0</v>
      </c>
      <c r="P310" s="22">
        <v>0</v>
      </c>
      <c r="Q310" s="22">
        <v>0</v>
      </c>
      <c r="R310" s="22">
        <v>0</v>
      </c>
      <c r="S310" s="22">
        <v>0</v>
      </c>
      <c r="T310" s="22">
        <v>0</v>
      </c>
      <c r="U310" s="22">
        <v>0</v>
      </c>
      <c r="V310" s="22">
        <v>0</v>
      </c>
      <c r="W310" s="22">
        <f t="shared" si="26"/>
        <v>0</v>
      </c>
    </row>
    <row r="311" ht="25.5" customHeight="1" spans="1:23">
      <c r="A311" s="19" t="s">
        <v>1666</v>
      </c>
      <c r="B311" s="20" t="s">
        <v>1667</v>
      </c>
      <c r="C311" s="21" t="s">
        <v>1712</v>
      </c>
      <c r="D311" s="21" t="s">
        <v>1713</v>
      </c>
      <c r="E311" s="21" t="s">
        <v>1004</v>
      </c>
      <c r="F311" s="21" t="s">
        <v>1714</v>
      </c>
      <c r="G311" s="22">
        <v>120</v>
      </c>
      <c r="H311" s="22">
        <f t="shared" si="28"/>
        <v>120</v>
      </c>
      <c r="I311" s="22">
        <v>120</v>
      </c>
      <c r="J311" s="22">
        <v>0</v>
      </c>
      <c r="K311" s="22">
        <v>0</v>
      </c>
      <c r="L311" s="22">
        <v>0</v>
      </c>
      <c r="M311" s="22">
        <v>0</v>
      </c>
      <c r="N311" s="22">
        <v>0</v>
      </c>
      <c r="O311" s="26">
        <v>0</v>
      </c>
      <c r="P311" s="22">
        <v>0</v>
      </c>
      <c r="Q311" s="22">
        <v>0</v>
      </c>
      <c r="R311" s="22">
        <v>0</v>
      </c>
      <c r="S311" s="22">
        <v>0</v>
      </c>
      <c r="T311" s="22">
        <v>0</v>
      </c>
      <c r="U311" s="22">
        <v>0</v>
      </c>
      <c r="V311" s="22">
        <v>0</v>
      </c>
      <c r="W311" s="22">
        <f t="shared" si="26"/>
        <v>0</v>
      </c>
    </row>
    <row r="312" ht="25.5" customHeight="1" spans="1:23">
      <c r="A312" s="19" t="s">
        <v>1666</v>
      </c>
      <c r="B312" s="20" t="s">
        <v>1667</v>
      </c>
      <c r="C312" s="21" t="s">
        <v>1715</v>
      </c>
      <c r="D312" s="21" t="s">
        <v>1716</v>
      </c>
      <c r="E312" s="21" t="s">
        <v>1004</v>
      </c>
      <c r="F312" s="21" t="s">
        <v>1717</v>
      </c>
      <c r="G312" s="22">
        <v>3425</v>
      </c>
      <c r="H312" s="22">
        <f t="shared" si="28"/>
        <v>3425</v>
      </c>
      <c r="I312" s="22">
        <v>3425</v>
      </c>
      <c r="J312" s="22">
        <v>0</v>
      </c>
      <c r="K312" s="22">
        <v>0</v>
      </c>
      <c r="L312" s="22">
        <v>0</v>
      </c>
      <c r="M312" s="22">
        <v>0</v>
      </c>
      <c r="N312" s="22">
        <v>0</v>
      </c>
      <c r="O312" s="26">
        <v>0</v>
      </c>
      <c r="P312" s="22">
        <v>0</v>
      </c>
      <c r="Q312" s="22">
        <v>0</v>
      </c>
      <c r="R312" s="22">
        <v>0</v>
      </c>
      <c r="S312" s="22">
        <v>0</v>
      </c>
      <c r="T312" s="22">
        <v>0</v>
      </c>
      <c r="U312" s="22">
        <v>0</v>
      </c>
      <c r="V312" s="22">
        <v>0</v>
      </c>
      <c r="W312" s="22">
        <f t="shared" si="26"/>
        <v>0</v>
      </c>
    </row>
    <row r="313" ht="25.5" customHeight="1" spans="1:23">
      <c r="A313" s="19" t="s">
        <v>1666</v>
      </c>
      <c r="B313" s="20" t="s">
        <v>1667</v>
      </c>
      <c r="C313" s="21" t="s">
        <v>1674</v>
      </c>
      <c r="D313" s="21" t="s">
        <v>1718</v>
      </c>
      <c r="E313" s="21" t="s">
        <v>1004</v>
      </c>
      <c r="F313" s="21" t="s">
        <v>1676</v>
      </c>
      <c r="G313" s="22">
        <v>26013.8</v>
      </c>
      <c r="H313" s="22">
        <f t="shared" si="28"/>
        <v>26013.8</v>
      </c>
      <c r="I313" s="22">
        <v>379.4</v>
      </c>
      <c r="J313" s="22">
        <v>3640.3</v>
      </c>
      <c r="K313" s="22">
        <v>4863.6</v>
      </c>
      <c r="L313" s="22">
        <v>2112.7</v>
      </c>
      <c r="M313" s="22">
        <v>1617.4</v>
      </c>
      <c r="N313" s="22">
        <v>3030.9</v>
      </c>
      <c r="O313" s="26">
        <v>2522.4</v>
      </c>
      <c r="P313" s="22">
        <v>2161</v>
      </c>
      <c r="Q313" s="22">
        <v>1502.3</v>
      </c>
      <c r="R313" s="22">
        <v>1234</v>
      </c>
      <c r="S313" s="22">
        <v>1684.5</v>
      </c>
      <c r="T313" s="22">
        <v>1016.8</v>
      </c>
      <c r="U313" s="22">
        <v>248.5</v>
      </c>
      <c r="V313" s="22">
        <v>0</v>
      </c>
      <c r="W313" s="22">
        <f t="shared" si="26"/>
        <v>0</v>
      </c>
    </row>
    <row r="314" ht="25.5" customHeight="1" spans="1:23">
      <c r="A314" s="19" t="s">
        <v>1666</v>
      </c>
      <c r="B314" s="20" t="s">
        <v>1667</v>
      </c>
      <c r="C314" s="21" t="s">
        <v>1719</v>
      </c>
      <c r="D314" s="21" t="s">
        <v>1720</v>
      </c>
      <c r="E314" s="21" t="s">
        <v>1004</v>
      </c>
      <c r="F314" s="21" t="s">
        <v>1721</v>
      </c>
      <c r="G314" s="22">
        <v>4668</v>
      </c>
      <c r="H314" s="22">
        <f t="shared" si="28"/>
        <v>4668</v>
      </c>
      <c r="I314" s="22">
        <v>0</v>
      </c>
      <c r="J314" s="22">
        <v>638.39</v>
      </c>
      <c r="K314" s="22">
        <v>960.89</v>
      </c>
      <c r="L314" s="22">
        <v>378.59</v>
      </c>
      <c r="M314" s="22">
        <v>287.03</v>
      </c>
      <c r="N314" s="22">
        <v>591.44</v>
      </c>
      <c r="O314" s="26">
        <v>462.77</v>
      </c>
      <c r="P314" s="22">
        <v>387.42</v>
      </c>
      <c r="Q314" s="22">
        <v>234.34</v>
      </c>
      <c r="R314" s="22">
        <v>227.87</v>
      </c>
      <c r="S314" s="22">
        <v>286.87</v>
      </c>
      <c r="T314" s="22">
        <v>172.85</v>
      </c>
      <c r="U314" s="22">
        <v>39.54</v>
      </c>
      <c r="V314" s="22">
        <v>0</v>
      </c>
      <c r="W314" s="22">
        <f t="shared" si="26"/>
        <v>0</v>
      </c>
    </row>
    <row r="315" ht="25.5" customHeight="1" spans="1:23">
      <c r="A315" s="19" t="s">
        <v>1666</v>
      </c>
      <c r="B315" s="20" t="s">
        <v>1667</v>
      </c>
      <c r="C315" s="21" t="s">
        <v>1722</v>
      </c>
      <c r="D315" s="21" t="s">
        <v>1723</v>
      </c>
      <c r="E315" s="21" t="s">
        <v>1004</v>
      </c>
      <c r="F315" s="21" t="s">
        <v>1724</v>
      </c>
      <c r="G315" s="22">
        <v>2948.06</v>
      </c>
      <c r="H315" s="22">
        <f t="shared" si="28"/>
        <v>2948.06</v>
      </c>
      <c r="I315" s="22">
        <v>0</v>
      </c>
      <c r="J315" s="22">
        <v>246.74</v>
      </c>
      <c r="K315" s="22">
        <v>341.78</v>
      </c>
      <c r="L315" s="22">
        <v>354.19</v>
      </c>
      <c r="M315" s="22">
        <v>178.28</v>
      </c>
      <c r="N315" s="22">
        <v>651.62</v>
      </c>
      <c r="O315" s="26">
        <v>215.02</v>
      </c>
      <c r="P315" s="22">
        <v>186.62</v>
      </c>
      <c r="Q315" s="22">
        <v>223.1</v>
      </c>
      <c r="R315" s="22">
        <v>304.77</v>
      </c>
      <c r="S315" s="22">
        <v>100.55</v>
      </c>
      <c r="T315" s="22">
        <v>87.27</v>
      </c>
      <c r="U315" s="22">
        <v>58.12</v>
      </c>
      <c r="V315" s="22">
        <v>0</v>
      </c>
      <c r="W315" s="22">
        <f t="shared" si="26"/>
        <v>0</v>
      </c>
    </row>
    <row r="316" ht="25.5" customHeight="1" spans="1:23">
      <c r="A316" s="19" t="s">
        <v>1666</v>
      </c>
      <c r="B316" s="20" t="s">
        <v>1667</v>
      </c>
      <c r="C316" s="21" t="s">
        <v>1725</v>
      </c>
      <c r="D316" s="21" t="s">
        <v>1726</v>
      </c>
      <c r="E316" s="21" t="s">
        <v>1004</v>
      </c>
      <c r="F316" s="21" t="s">
        <v>1727</v>
      </c>
      <c r="G316" s="22">
        <v>243.57</v>
      </c>
      <c r="H316" s="22">
        <f t="shared" si="28"/>
        <v>243.57</v>
      </c>
      <c r="I316" s="22">
        <v>0</v>
      </c>
      <c r="J316" s="22">
        <v>24.19</v>
      </c>
      <c r="K316" s="22">
        <v>45.87</v>
      </c>
      <c r="L316" s="22">
        <v>22.68</v>
      </c>
      <c r="M316" s="22">
        <v>16.33</v>
      </c>
      <c r="N316" s="22">
        <v>30.76</v>
      </c>
      <c r="O316" s="26">
        <v>27.82</v>
      </c>
      <c r="P316" s="22">
        <v>20.63</v>
      </c>
      <c r="Q316" s="22">
        <v>13</v>
      </c>
      <c r="R316" s="22">
        <v>11.44</v>
      </c>
      <c r="S316" s="22">
        <v>18.36</v>
      </c>
      <c r="T316" s="22">
        <v>10.24</v>
      </c>
      <c r="U316" s="22">
        <v>2.25</v>
      </c>
      <c r="V316" s="22">
        <v>0</v>
      </c>
      <c r="W316" s="22">
        <f t="shared" si="26"/>
        <v>0</v>
      </c>
    </row>
    <row r="317" ht="25.5" customHeight="1" spans="1:23">
      <c r="A317" s="19" t="s">
        <v>1666</v>
      </c>
      <c r="B317" s="20" t="s">
        <v>1667</v>
      </c>
      <c r="C317" s="21" t="s">
        <v>1728</v>
      </c>
      <c r="D317" s="21" t="s">
        <v>1729</v>
      </c>
      <c r="E317" s="21" t="s">
        <v>1004</v>
      </c>
      <c r="F317" s="21" t="s">
        <v>1730</v>
      </c>
      <c r="G317" s="22">
        <v>3789.12</v>
      </c>
      <c r="H317" s="22">
        <f t="shared" si="28"/>
        <v>3789.12</v>
      </c>
      <c r="I317" s="22">
        <v>0</v>
      </c>
      <c r="J317" s="22">
        <v>334.83</v>
      </c>
      <c r="K317" s="22">
        <v>964.96</v>
      </c>
      <c r="L317" s="22">
        <v>295</v>
      </c>
      <c r="M317" s="22">
        <v>209.9</v>
      </c>
      <c r="N317" s="22">
        <v>263.7</v>
      </c>
      <c r="O317" s="26">
        <v>320.81</v>
      </c>
      <c r="P317" s="22">
        <v>392.65</v>
      </c>
      <c r="Q317" s="22">
        <v>316.95</v>
      </c>
      <c r="R317" s="22">
        <v>298.25</v>
      </c>
      <c r="S317" s="22">
        <v>226.63</v>
      </c>
      <c r="T317" s="22">
        <v>149.07</v>
      </c>
      <c r="U317" s="22">
        <v>16.37</v>
      </c>
      <c r="V317" s="22">
        <v>0</v>
      </c>
      <c r="W317" s="22">
        <f t="shared" si="26"/>
        <v>0</v>
      </c>
    </row>
    <row r="318" ht="25.5" customHeight="1" spans="1:23">
      <c r="A318" s="19" t="s">
        <v>1666</v>
      </c>
      <c r="B318" s="20" t="s">
        <v>1667</v>
      </c>
      <c r="C318" s="21" t="s">
        <v>1731</v>
      </c>
      <c r="D318" s="21" t="s">
        <v>1732</v>
      </c>
      <c r="E318" s="21" t="s">
        <v>1004</v>
      </c>
      <c r="F318" s="21" t="s">
        <v>1733</v>
      </c>
      <c r="G318" s="22">
        <v>738.32</v>
      </c>
      <c r="H318" s="22">
        <f t="shared" si="28"/>
        <v>738.32</v>
      </c>
      <c r="I318" s="22">
        <v>383.32</v>
      </c>
      <c r="J318" s="22">
        <v>75</v>
      </c>
      <c r="K318" s="22">
        <v>95</v>
      </c>
      <c r="L318" s="22">
        <v>20</v>
      </c>
      <c r="M318" s="22">
        <v>40</v>
      </c>
      <c r="N318" s="22">
        <v>0</v>
      </c>
      <c r="O318" s="26">
        <v>55</v>
      </c>
      <c r="P318" s="22">
        <v>0</v>
      </c>
      <c r="Q318" s="22">
        <v>15</v>
      </c>
      <c r="R318" s="22">
        <v>0</v>
      </c>
      <c r="S318" s="22">
        <v>20</v>
      </c>
      <c r="T318" s="22">
        <v>35</v>
      </c>
      <c r="U318" s="22">
        <v>0</v>
      </c>
      <c r="V318" s="22">
        <v>0</v>
      </c>
      <c r="W318" s="22">
        <f t="shared" si="26"/>
        <v>0</v>
      </c>
    </row>
    <row r="319" ht="25.5" customHeight="1" spans="1:23">
      <c r="A319" s="19" t="s">
        <v>1666</v>
      </c>
      <c r="B319" s="20" t="s">
        <v>1667</v>
      </c>
      <c r="C319" s="21" t="s">
        <v>1734</v>
      </c>
      <c r="D319" s="21" t="s">
        <v>1735</v>
      </c>
      <c r="E319" s="21" t="s">
        <v>1004</v>
      </c>
      <c r="F319" s="21" t="s">
        <v>1736</v>
      </c>
      <c r="G319" s="22">
        <v>772</v>
      </c>
      <c r="H319" s="22">
        <f t="shared" si="28"/>
        <v>772</v>
      </c>
      <c r="I319" s="22">
        <v>142</v>
      </c>
      <c r="J319" s="22">
        <v>39</v>
      </c>
      <c r="K319" s="22">
        <v>54</v>
      </c>
      <c r="L319" s="22">
        <v>55</v>
      </c>
      <c r="M319" s="22">
        <v>54</v>
      </c>
      <c r="N319" s="22">
        <v>56</v>
      </c>
      <c r="O319" s="26">
        <v>56</v>
      </c>
      <c r="P319" s="22">
        <v>55</v>
      </c>
      <c r="Q319" s="22">
        <v>50</v>
      </c>
      <c r="R319" s="22">
        <v>63</v>
      </c>
      <c r="S319" s="22">
        <v>57</v>
      </c>
      <c r="T319" s="22">
        <v>52</v>
      </c>
      <c r="U319" s="22">
        <v>39</v>
      </c>
      <c r="V319" s="22">
        <v>0</v>
      </c>
      <c r="W319" s="22">
        <f t="shared" si="26"/>
        <v>0</v>
      </c>
    </row>
    <row r="320" ht="25.5" customHeight="1" spans="1:23">
      <c r="A320" s="19" t="s">
        <v>1666</v>
      </c>
      <c r="B320" s="20" t="s">
        <v>1667</v>
      </c>
      <c r="C320" s="21" t="s">
        <v>1737</v>
      </c>
      <c r="D320" s="21" t="s">
        <v>1738</v>
      </c>
      <c r="E320" s="21" t="s">
        <v>1004</v>
      </c>
      <c r="F320" s="21" t="s">
        <v>1739</v>
      </c>
      <c r="G320" s="22">
        <v>23</v>
      </c>
      <c r="H320" s="22">
        <f t="shared" si="28"/>
        <v>23</v>
      </c>
      <c r="I320" s="22">
        <v>23</v>
      </c>
      <c r="J320" s="22">
        <v>0</v>
      </c>
      <c r="K320" s="22">
        <v>0</v>
      </c>
      <c r="L320" s="22">
        <v>0</v>
      </c>
      <c r="M320" s="22">
        <v>0</v>
      </c>
      <c r="N320" s="22">
        <v>0</v>
      </c>
      <c r="O320" s="26">
        <v>0</v>
      </c>
      <c r="P320" s="22">
        <v>0</v>
      </c>
      <c r="Q320" s="22">
        <v>0</v>
      </c>
      <c r="R320" s="22">
        <v>0</v>
      </c>
      <c r="S320" s="22">
        <v>0</v>
      </c>
      <c r="T320" s="22">
        <v>0</v>
      </c>
      <c r="U320" s="22">
        <v>0</v>
      </c>
      <c r="V320" s="22">
        <v>0</v>
      </c>
      <c r="W320" s="22">
        <f t="shared" si="26"/>
        <v>0</v>
      </c>
    </row>
    <row r="321" ht="25.5" customHeight="1" spans="1:23">
      <c r="A321" s="19" t="s">
        <v>1666</v>
      </c>
      <c r="B321" s="20" t="s">
        <v>1667</v>
      </c>
      <c r="C321" s="21" t="s">
        <v>1740</v>
      </c>
      <c r="D321" s="21" t="s">
        <v>1741</v>
      </c>
      <c r="E321" s="21" t="s">
        <v>1004</v>
      </c>
      <c r="F321" s="21" t="s">
        <v>1742</v>
      </c>
      <c r="G321" s="22">
        <v>14.1</v>
      </c>
      <c r="H321" s="22">
        <f t="shared" si="28"/>
        <v>14.1</v>
      </c>
      <c r="I321" s="22">
        <v>13.3</v>
      </c>
      <c r="J321" s="22">
        <v>0</v>
      </c>
      <c r="K321" s="22">
        <v>0.8</v>
      </c>
      <c r="L321" s="22">
        <v>0</v>
      </c>
      <c r="M321" s="22">
        <v>0</v>
      </c>
      <c r="N321" s="22">
        <v>0</v>
      </c>
      <c r="O321" s="26">
        <v>0</v>
      </c>
      <c r="P321" s="22">
        <v>0</v>
      </c>
      <c r="Q321" s="22">
        <v>0</v>
      </c>
      <c r="R321" s="22">
        <v>0</v>
      </c>
      <c r="S321" s="22">
        <v>0</v>
      </c>
      <c r="T321" s="22">
        <v>0</v>
      </c>
      <c r="U321" s="22">
        <v>0</v>
      </c>
      <c r="V321" s="22">
        <v>0</v>
      </c>
      <c r="W321" s="22">
        <f t="shared" si="26"/>
        <v>0</v>
      </c>
    </row>
    <row r="322" ht="25.5" customHeight="1" spans="1:23">
      <c r="A322" s="19" t="s">
        <v>1666</v>
      </c>
      <c r="B322" s="20" t="s">
        <v>1667</v>
      </c>
      <c r="C322" s="21" t="s">
        <v>1743</v>
      </c>
      <c r="D322" s="21" t="s">
        <v>1744</v>
      </c>
      <c r="E322" s="21" t="s">
        <v>1004</v>
      </c>
      <c r="F322" s="21" t="s">
        <v>1745</v>
      </c>
      <c r="G322" s="22">
        <v>135.9</v>
      </c>
      <c r="H322" s="22">
        <f t="shared" si="28"/>
        <v>135.9</v>
      </c>
      <c r="I322" s="22">
        <v>28</v>
      </c>
      <c r="J322" s="22">
        <v>14.9</v>
      </c>
      <c r="K322" s="22">
        <v>21</v>
      </c>
      <c r="L322" s="22">
        <v>9</v>
      </c>
      <c r="M322" s="22">
        <v>7</v>
      </c>
      <c r="N322" s="22">
        <v>13</v>
      </c>
      <c r="O322" s="26">
        <v>11</v>
      </c>
      <c r="P322" s="22">
        <v>9</v>
      </c>
      <c r="Q322" s="22">
        <v>5</v>
      </c>
      <c r="R322" s="22">
        <v>5</v>
      </c>
      <c r="S322" s="22">
        <v>7</v>
      </c>
      <c r="T322" s="22">
        <v>4</v>
      </c>
      <c r="U322" s="22">
        <v>2</v>
      </c>
      <c r="V322" s="22">
        <v>0</v>
      </c>
      <c r="W322" s="22">
        <f t="shared" si="26"/>
        <v>0</v>
      </c>
    </row>
    <row r="323" ht="25.5" customHeight="1" spans="1:23">
      <c r="A323" s="19" t="s">
        <v>1666</v>
      </c>
      <c r="B323" s="20" t="s">
        <v>1667</v>
      </c>
      <c r="C323" s="21" t="s">
        <v>1746</v>
      </c>
      <c r="D323" s="21" t="s">
        <v>1747</v>
      </c>
      <c r="E323" s="21" t="s">
        <v>1004</v>
      </c>
      <c r="F323" s="21" t="s">
        <v>1748</v>
      </c>
      <c r="G323" s="22">
        <v>4468</v>
      </c>
      <c r="H323" s="22">
        <f t="shared" si="28"/>
        <v>4468</v>
      </c>
      <c r="I323" s="22">
        <v>38</v>
      </c>
      <c r="J323" s="22">
        <v>616.5</v>
      </c>
      <c r="K323" s="22">
        <v>875.5</v>
      </c>
      <c r="L323" s="22">
        <v>364</v>
      </c>
      <c r="M323" s="22">
        <v>273</v>
      </c>
      <c r="N323" s="22">
        <v>551</v>
      </c>
      <c r="O323" s="26">
        <v>436</v>
      </c>
      <c r="P323" s="22">
        <v>372</v>
      </c>
      <c r="Q323" s="22">
        <v>230</v>
      </c>
      <c r="R323" s="22">
        <v>212</v>
      </c>
      <c r="S323" s="22">
        <v>287</v>
      </c>
      <c r="T323" s="22">
        <v>172</v>
      </c>
      <c r="U323" s="22">
        <v>41</v>
      </c>
      <c r="V323" s="22">
        <v>0</v>
      </c>
      <c r="W323" s="22">
        <f t="shared" si="26"/>
        <v>0</v>
      </c>
    </row>
    <row r="324" ht="25.5" customHeight="1" spans="1:23">
      <c r="A324" s="19" t="s">
        <v>1666</v>
      </c>
      <c r="B324" s="20" t="s">
        <v>1667</v>
      </c>
      <c r="C324" s="21" t="s">
        <v>1749</v>
      </c>
      <c r="D324" s="21" t="s">
        <v>1750</v>
      </c>
      <c r="E324" s="21" t="s">
        <v>1004</v>
      </c>
      <c r="F324" s="21" t="s">
        <v>1751</v>
      </c>
      <c r="G324" s="22">
        <v>6497.48</v>
      </c>
      <c r="H324" s="22">
        <f t="shared" si="28"/>
        <v>6497.48</v>
      </c>
      <c r="I324" s="22">
        <v>0</v>
      </c>
      <c r="J324" s="22">
        <v>464.42</v>
      </c>
      <c r="K324" s="22">
        <v>693.59</v>
      </c>
      <c r="L324" s="22">
        <v>865.98</v>
      </c>
      <c r="M324" s="22">
        <v>447.52</v>
      </c>
      <c r="N324" s="22">
        <v>1448.61</v>
      </c>
      <c r="O324" s="26">
        <v>454.41</v>
      </c>
      <c r="P324" s="22">
        <v>456.74</v>
      </c>
      <c r="Q324" s="22">
        <v>479.02</v>
      </c>
      <c r="R324" s="22">
        <v>653.78</v>
      </c>
      <c r="S324" s="22">
        <v>229.19</v>
      </c>
      <c r="T324" s="22">
        <v>176.12</v>
      </c>
      <c r="U324" s="22">
        <v>128.1</v>
      </c>
      <c r="V324" s="22">
        <v>0</v>
      </c>
      <c r="W324" s="22">
        <f t="shared" si="26"/>
        <v>0</v>
      </c>
    </row>
    <row r="325" ht="25.5" customHeight="1" spans="1:23">
      <c r="A325" s="19" t="s">
        <v>1666</v>
      </c>
      <c r="B325" s="20" t="s">
        <v>1667</v>
      </c>
      <c r="C325" s="21" t="s">
        <v>1752</v>
      </c>
      <c r="D325" s="21" t="s">
        <v>1753</v>
      </c>
      <c r="E325" s="21" t="s">
        <v>1004</v>
      </c>
      <c r="F325" s="21" t="s">
        <v>1754</v>
      </c>
      <c r="G325" s="22">
        <v>1.06</v>
      </c>
      <c r="H325" s="22">
        <f t="shared" si="28"/>
        <v>1.06</v>
      </c>
      <c r="I325" s="22">
        <v>0</v>
      </c>
      <c r="J325" s="22">
        <v>0.32</v>
      </c>
      <c r="K325" s="22">
        <v>0.18</v>
      </c>
      <c r="L325" s="22">
        <v>0.05</v>
      </c>
      <c r="M325" s="22">
        <v>0.03</v>
      </c>
      <c r="N325" s="22">
        <v>0.04</v>
      </c>
      <c r="O325" s="26">
        <v>0.03</v>
      </c>
      <c r="P325" s="22">
        <v>0.03</v>
      </c>
      <c r="Q325" s="22">
        <v>0.07</v>
      </c>
      <c r="R325" s="22">
        <v>0.08</v>
      </c>
      <c r="S325" s="22">
        <v>0.04</v>
      </c>
      <c r="T325" s="22">
        <v>0.06</v>
      </c>
      <c r="U325" s="22">
        <v>0.13</v>
      </c>
      <c r="V325" s="22">
        <v>0</v>
      </c>
      <c r="W325" s="22">
        <f t="shared" si="26"/>
        <v>0</v>
      </c>
    </row>
    <row r="326" ht="25.5" customHeight="1" spans="1:23">
      <c r="A326" s="19" t="s">
        <v>1666</v>
      </c>
      <c r="B326" s="20" t="s">
        <v>1667</v>
      </c>
      <c r="C326" s="21" t="s">
        <v>1755</v>
      </c>
      <c r="D326" s="21" t="s">
        <v>1756</v>
      </c>
      <c r="E326" s="21" t="s">
        <v>1004</v>
      </c>
      <c r="F326" s="21" t="s">
        <v>1757</v>
      </c>
      <c r="G326" s="22">
        <v>192475</v>
      </c>
      <c r="H326" s="22">
        <f t="shared" si="28"/>
        <v>192475</v>
      </c>
      <c r="I326" s="22">
        <v>0</v>
      </c>
      <c r="J326" s="22">
        <v>24900</v>
      </c>
      <c r="K326" s="22">
        <v>38687</v>
      </c>
      <c r="L326" s="22">
        <v>16003</v>
      </c>
      <c r="M326" s="22">
        <v>11928</v>
      </c>
      <c r="N326" s="22">
        <v>24592</v>
      </c>
      <c r="O326" s="26">
        <v>19492</v>
      </c>
      <c r="P326" s="22">
        <v>16216</v>
      </c>
      <c r="Q326" s="22">
        <v>9959</v>
      </c>
      <c r="R326" s="22">
        <v>8958</v>
      </c>
      <c r="S326" s="22">
        <v>12680</v>
      </c>
      <c r="T326" s="22">
        <v>7427</v>
      </c>
      <c r="U326" s="22">
        <v>1633</v>
      </c>
      <c r="V326" s="22">
        <v>0</v>
      </c>
      <c r="W326" s="22">
        <f t="shared" si="26"/>
        <v>0</v>
      </c>
    </row>
    <row r="327" ht="25.5" customHeight="1" spans="1:23">
      <c r="A327" s="19" t="s">
        <v>1666</v>
      </c>
      <c r="B327" s="20" t="s">
        <v>1667</v>
      </c>
      <c r="C327" s="21" t="s">
        <v>1758</v>
      </c>
      <c r="D327" s="21" t="s">
        <v>1759</v>
      </c>
      <c r="E327" s="21" t="s">
        <v>1004</v>
      </c>
      <c r="F327" s="21" t="s">
        <v>1760</v>
      </c>
      <c r="G327" s="22">
        <v>4374</v>
      </c>
      <c r="H327" s="22">
        <f t="shared" si="28"/>
        <v>4374</v>
      </c>
      <c r="I327" s="22">
        <v>471</v>
      </c>
      <c r="J327" s="22">
        <v>459</v>
      </c>
      <c r="K327" s="22">
        <v>578</v>
      </c>
      <c r="L327" s="22">
        <v>323</v>
      </c>
      <c r="M327" s="22">
        <v>274</v>
      </c>
      <c r="N327" s="22">
        <v>408</v>
      </c>
      <c r="O327" s="26">
        <v>363</v>
      </c>
      <c r="P327" s="22">
        <v>324</v>
      </c>
      <c r="Q327" s="22">
        <v>268</v>
      </c>
      <c r="R327" s="22">
        <v>244</v>
      </c>
      <c r="S327" s="22">
        <v>287</v>
      </c>
      <c r="T327" s="22">
        <v>222</v>
      </c>
      <c r="U327" s="22">
        <v>153</v>
      </c>
      <c r="V327" s="22">
        <v>0</v>
      </c>
      <c r="W327" s="22">
        <f t="shared" si="26"/>
        <v>0</v>
      </c>
    </row>
    <row r="328" ht="25.5" customHeight="1" spans="1:23">
      <c r="A328" s="19" t="s">
        <v>1666</v>
      </c>
      <c r="B328" s="20" t="s">
        <v>1667</v>
      </c>
      <c r="C328" s="21" t="s">
        <v>1761</v>
      </c>
      <c r="D328" s="21" t="s">
        <v>1762</v>
      </c>
      <c r="E328" s="21" t="s">
        <v>1004</v>
      </c>
      <c r="F328" s="21" t="s">
        <v>1763</v>
      </c>
      <c r="G328" s="22">
        <v>858.3</v>
      </c>
      <c r="H328" s="22">
        <f t="shared" si="28"/>
        <v>858.3</v>
      </c>
      <c r="I328" s="22">
        <v>0</v>
      </c>
      <c r="J328" s="22">
        <v>74.65</v>
      </c>
      <c r="K328" s="22">
        <v>221.6</v>
      </c>
      <c r="L328" s="22">
        <v>62.84</v>
      </c>
      <c r="M328" s="22">
        <v>48.83</v>
      </c>
      <c r="N328" s="22">
        <v>60.73</v>
      </c>
      <c r="O328" s="26">
        <v>68.85</v>
      </c>
      <c r="P328" s="22">
        <v>88.32</v>
      </c>
      <c r="Q328" s="22">
        <v>74.53</v>
      </c>
      <c r="R328" s="22">
        <v>65.05</v>
      </c>
      <c r="S328" s="22">
        <v>53.68</v>
      </c>
      <c r="T328" s="22">
        <v>35.47</v>
      </c>
      <c r="U328" s="22">
        <v>3.75</v>
      </c>
      <c r="V328" s="22">
        <v>0</v>
      </c>
      <c r="W328" s="22">
        <f t="shared" si="26"/>
        <v>0</v>
      </c>
    </row>
    <row r="329" ht="25.5" customHeight="1" spans="1:23">
      <c r="A329" s="19" t="s">
        <v>1666</v>
      </c>
      <c r="B329" s="20" t="s">
        <v>1667</v>
      </c>
      <c r="C329" s="21" t="s">
        <v>1764</v>
      </c>
      <c r="D329" s="21" t="s">
        <v>1765</v>
      </c>
      <c r="E329" s="21" t="s">
        <v>1004</v>
      </c>
      <c r="F329" s="21" t="s">
        <v>1766</v>
      </c>
      <c r="G329" s="22">
        <v>105</v>
      </c>
      <c r="H329" s="22">
        <f t="shared" si="28"/>
        <v>105</v>
      </c>
      <c r="I329" s="22">
        <v>65</v>
      </c>
      <c r="J329" s="22">
        <v>15</v>
      </c>
      <c r="K329" s="22">
        <v>0</v>
      </c>
      <c r="L329" s="22">
        <v>0</v>
      </c>
      <c r="M329" s="22">
        <v>10</v>
      </c>
      <c r="N329" s="22">
        <v>0</v>
      </c>
      <c r="O329" s="26">
        <v>0</v>
      </c>
      <c r="P329" s="22">
        <v>0</v>
      </c>
      <c r="Q329" s="22">
        <v>0</v>
      </c>
      <c r="R329" s="22">
        <v>0</v>
      </c>
      <c r="S329" s="22">
        <v>0</v>
      </c>
      <c r="T329" s="22">
        <v>0</v>
      </c>
      <c r="U329" s="22">
        <v>15</v>
      </c>
      <c r="V329" s="22">
        <v>0</v>
      </c>
      <c r="W329" s="22">
        <f t="shared" si="26"/>
        <v>0</v>
      </c>
    </row>
    <row r="330" ht="25.5" customHeight="1" spans="1:23">
      <c r="A330" s="19" t="s">
        <v>1666</v>
      </c>
      <c r="B330" s="20" t="s">
        <v>1667</v>
      </c>
      <c r="C330" s="21" t="s">
        <v>1767</v>
      </c>
      <c r="D330" s="21" t="s">
        <v>1768</v>
      </c>
      <c r="E330" s="21" t="s">
        <v>1004</v>
      </c>
      <c r="F330" s="21" t="s">
        <v>1769</v>
      </c>
      <c r="G330" s="22">
        <v>5982.44</v>
      </c>
      <c r="H330" s="22">
        <f t="shared" si="28"/>
        <v>5982.44</v>
      </c>
      <c r="I330" s="22">
        <v>168</v>
      </c>
      <c r="J330" s="22">
        <v>834.2</v>
      </c>
      <c r="K330" s="22">
        <v>1109.91</v>
      </c>
      <c r="L330" s="22">
        <v>476.71</v>
      </c>
      <c r="M330" s="22">
        <v>357.87</v>
      </c>
      <c r="N330" s="22">
        <v>687.99</v>
      </c>
      <c r="O330" s="26">
        <v>588.59</v>
      </c>
      <c r="P330" s="22">
        <v>478.57</v>
      </c>
      <c r="Q330" s="22">
        <v>340.34</v>
      </c>
      <c r="R330" s="22">
        <v>278.72</v>
      </c>
      <c r="S330" s="22">
        <v>385.42</v>
      </c>
      <c r="T330" s="22">
        <v>224.2</v>
      </c>
      <c r="U330" s="22">
        <v>51.92</v>
      </c>
      <c r="V330" s="22">
        <v>0</v>
      </c>
      <c r="W330" s="22">
        <f t="shared" si="26"/>
        <v>0</v>
      </c>
    </row>
    <row r="331" ht="25.5" customHeight="1" spans="1:23">
      <c r="A331" s="19" t="s">
        <v>1666</v>
      </c>
      <c r="B331" s="20" t="s">
        <v>1667</v>
      </c>
      <c r="C331" s="21" t="s">
        <v>1770</v>
      </c>
      <c r="D331" s="21" t="s">
        <v>1771</v>
      </c>
      <c r="E331" s="21" t="s">
        <v>1004</v>
      </c>
      <c r="F331" s="21" t="s">
        <v>1772</v>
      </c>
      <c r="G331" s="22">
        <v>4800</v>
      </c>
      <c r="H331" s="22">
        <f t="shared" si="28"/>
        <v>4800</v>
      </c>
      <c r="I331" s="22">
        <v>0</v>
      </c>
      <c r="J331" s="22">
        <v>400</v>
      </c>
      <c r="K331" s="22">
        <v>400</v>
      </c>
      <c r="L331" s="22">
        <v>400</v>
      </c>
      <c r="M331" s="22">
        <v>400</v>
      </c>
      <c r="N331" s="22">
        <v>400</v>
      </c>
      <c r="O331" s="26">
        <v>400</v>
      </c>
      <c r="P331" s="22">
        <v>400</v>
      </c>
      <c r="Q331" s="22">
        <v>400</v>
      </c>
      <c r="R331" s="22">
        <v>400</v>
      </c>
      <c r="S331" s="22">
        <v>400</v>
      </c>
      <c r="T331" s="22">
        <v>400</v>
      </c>
      <c r="U331" s="22">
        <v>400</v>
      </c>
      <c r="V331" s="22">
        <v>0</v>
      </c>
      <c r="W331" s="22">
        <f t="shared" si="26"/>
        <v>0</v>
      </c>
    </row>
    <row r="332" ht="25.5" customHeight="1" spans="1:23">
      <c r="A332" s="19"/>
      <c r="B332" s="20"/>
      <c r="C332" s="21"/>
      <c r="D332" s="21"/>
      <c r="E332" s="21"/>
      <c r="F332" s="21"/>
      <c r="G332" s="22">
        <f>SUM(G333:G341)</f>
        <v>128398.62</v>
      </c>
      <c r="H332" s="22">
        <f t="shared" si="28"/>
        <v>128398.63</v>
      </c>
      <c r="I332" s="22">
        <f t="shared" ref="I332:V332" si="29">SUM(I333:I341)</f>
        <v>85</v>
      </c>
      <c r="J332" s="22">
        <f t="shared" si="29"/>
        <v>8319.61</v>
      </c>
      <c r="K332" s="22">
        <f t="shared" si="29"/>
        <v>23643.61</v>
      </c>
      <c r="L332" s="22">
        <f t="shared" si="29"/>
        <v>8859.77</v>
      </c>
      <c r="M332" s="22">
        <f t="shared" si="29"/>
        <v>8606.4</v>
      </c>
      <c r="N332" s="22">
        <f t="shared" si="29"/>
        <v>15405.37</v>
      </c>
      <c r="O332" s="26">
        <f t="shared" si="29"/>
        <v>15174.98</v>
      </c>
      <c r="P332" s="22">
        <f t="shared" si="29"/>
        <v>13530.95</v>
      </c>
      <c r="Q332" s="22">
        <f t="shared" si="29"/>
        <v>11616.91</v>
      </c>
      <c r="R332" s="22">
        <f t="shared" si="29"/>
        <v>5215</v>
      </c>
      <c r="S332" s="22">
        <f t="shared" si="29"/>
        <v>9842.97</v>
      </c>
      <c r="T332" s="22">
        <f t="shared" si="29"/>
        <v>6523.24</v>
      </c>
      <c r="U332" s="22">
        <f t="shared" si="29"/>
        <v>1574.82</v>
      </c>
      <c r="V332" s="22">
        <f t="shared" si="29"/>
        <v>0</v>
      </c>
      <c r="W332" s="22">
        <f t="shared" si="26"/>
        <v>-0.0100000000093132</v>
      </c>
    </row>
    <row r="333" ht="25.5" customHeight="1" spans="1:23">
      <c r="A333" s="19" t="s">
        <v>1773</v>
      </c>
      <c r="B333" s="20" t="s">
        <v>1774</v>
      </c>
      <c r="C333" s="21" t="s">
        <v>1775</v>
      </c>
      <c r="D333" s="21" t="s">
        <v>1776</v>
      </c>
      <c r="E333" s="21" t="s">
        <v>1004</v>
      </c>
      <c r="F333" s="21" t="s">
        <v>1777</v>
      </c>
      <c r="G333" s="22">
        <v>35120</v>
      </c>
      <c r="H333" s="22">
        <f t="shared" si="28"/>
        <v>35120</v>
      </c>
      <c r="I333" s="22">
        <v>0</v>
      </c>
      <c r="J333" s="22">
        <v>1890</v>
      </c>
      <c r="K333" s="22">
        <v>6150</v>
      </c>
      <c r="L333" s="22">
        <v>2020</v>
      </c>
      <c r="M333" s="22">
        <v>1940</v>
      </c>
      <c r="N333" s="22">
        <v>3510</v>
      </c>
      <c r="O333" s="26">
        <v>5660</v>
      </c>
      <c r="P333" s="22">
        <v>3830</v>
      </c>
      <c r="Q333" s="22">
        <v>5490</v>
      </c>
      <c r="R333" s="22">
        <v>520</v>
      </c>
      <c r="S333" s="22">
        <v>2560</v>
      </c>
      <c r="T333" s="22">
        <v>1470</v>
      </c>
      <c r="U333" s="22">
        <v>80</v>
      </c>
      <c r="V333" s="22">
        <v>0</v>
      </c>
      <c r="W333" s="22">
        <f t="shared" si="26"/>
        <v>0</v>
      </c>
    </row>
    <row r="334" ht="25.5" customHeight="1" spans="1:23">
      <c r="A334" s="19" t="s">
        <v>1773</v>
      </c>
      <c r="B334" s="20" t="s">
        <v>1774</v>
      </c>
      <c r="C334" s="21" t="s">
        <v>1775</v>
      </c>
      <c r="D334" s="21" t="s">
        <v>1776</v>
      </c>
      <c r="E334" s="21" t="s">
        <v>1004</v>
      </c>
      <c r="F334" s="21" t="s">
        <v>1778</v>
      </c>
      <c r="G334" s="22">
        <v>1974.5</v>
      </c>
      <c r="H334" s="22">
        <f t="shared" si="28"/>
        <v>1974.5</v>
      </c>
      <c r="I334" s="22">
        <v>10</v>
      </c>
      <c r="J334" s="22">
        <v>0</v>
      </c>
      <c r="K334" s="22">
        <v>551</v>
      </c>
      <c r="L334" s="22">
        <v>182</v>
      </c>
      <c r="M334" s="22">
        <v>204</v>
      </c>
      <c r="N334" s="22">
        <v>283</v>
      </c>
      <c r="O334" s="26">
        <v>238</v>
      </c>
      <c r="P334" s="22">
        <v>74</v>
      </c>
      <c r="Q334" s="22">
        <v>62</v>
      </c>
      <c r="R334" s="22">
        <v>8</v>
      </c>
      <c r="S334" s="22">
        <v>199</v>
      </c>
      <c r="T334" s="22">
        <v>43</v>
      </c>
      <c r="U334" s="22">
        <v>120.5</v>
      </c>
      <c r="V334" s="22">
        <v>0</v>
      </c>
      <c r="W334" s="22">
        <f t="shared" si="26"/>
        <v>0</v>
      </c>
    </row>
    <row r="335" ht="25.5" customHeight="1" spans="1:23">
      <c r="A335" s="19" t="s">
        <v>1773</v>
      </c>
      <c r="B335" s="20" t="s">
        <v>1774</v>
      </c>
      <c r="C335" s="21" t="s">
        <v>1775</v>
      </c>
      <c r="D335" s="21" t="s">
        <v>1776</v>
      </c>
      <c r="E335" s="21" t="s">
        <v>1004</v>
      </c>
      <c r="F335" s="21" t="s">
        <v>1779</v>
      </c>
      <c r="G335" s="22">
        <v>135.92</v>
      </c>
      <c r="H335" s="22">
        <f t="shared" si="28"/>
        <v>135.92</v>
      </c>
      <c r="I335" s="22">
        <v>0</v>
      </c>
      <c r="J335" s="22">
        <v>0</v>
      </c>
      <c r="K335" s="22">
        <v>27</v>
      </c>
      <c r="L335" s="22">
        <v>15.86</v>
      </c>
      <c r="M335" s="22">
        <v>35.5</v>
      </c>
      <c r="N335" s="22">
        <v>0</v>
      </c>
      <c r="O335" s="26">
        <v>0</v>
      </c>
      <c r="P335" s="22">
        <v>0</v>
      </c>
      <c r="Q335" s="22">
        <v>17.47</v>
      </c>
      <c r="R335" s="22">
        <v>0</v>
      </c>
      <c r="S335" s="22">
        <v>0</v>
      </c>
      <c r="T335" s="22">
        <v>40.09</v>
      </c>
      <c r="U335" s="22">
        <v>0</v>
      </c>
      <c r="V335" s="22">
        <v>0</v>
      </c>
      <c r="W335" s="22">
        <f t="shared" si="26"/>
        <v>0</v>
      </c>
    </row>
    <row r="336" ht="25.5" customHeight="1" spans="1:23">
      <c r="A336" s="19" t="s">
        <v>1773</v>
      </c>
      <c r="B336" s="20" t="s">
        <v>1774</v>
      </c>
      <c r="C336" s="21" t="s">
        <v>1775</v>
      </c>
      <c r="D336" s="21" t="s">
        <v>1776</v>
      </c>
      <c r="E336" s="21" t="s">
        <v>1004</v>
      </c>
      <c r="F336" s="21" t="s">
        <v>1780</v>
      </c>
      <c r="G336" s="22">
        <v>16661</v>
      </c>
      <c r="H336" s="22">
        <f t="shared" si="28"/>
        <v>16661</v>
      </c>
      <c r="I336" s="22">
        <v>0</v>
      </c>
      <c r="J336" s="22">
        <v>367</v>
      </c>
      <c r="K336" s="22">
        <v>3411</v>
      </c>
      <c r="L336" s="22">
        <v>822</v>
      </c>
      <c r="M336" s="22">
        <v>1407</v>
      </c>
      <c r="N336" s="22">
        <v>3184</v>
      </c>
      <c r="O336" s="26">
        <v>1178</v>
      </c>
      <c r="P336" s="22">
        <v>1330</v>
      </c>
      <c r="Q336" s="22">
        <v>1083</v>
      </c>
      <c r="R336" s="22">
        <v>1006</v>
      </c>
      <c r="S336" s="22">
        <v>1114</v>
      </c>
      <c r="T336" s="22">
        <v>1480</v>
      </c>
      <c r="U336" s="22">
        <v>279</v>
      </c>
      <c r="V336" s="22">
        <v>0</v>
      </c>
      <c r="W336" s="22">
        <f t="shared" si="26"/>
        <v>0</v>
      </c>
    </row>
    <row r="337" ht="25.5" customHeight="1" spans="1:23">
      <c r="A337" s="19" t="s">
        <v>1773</v>
      </c>
      <c r="B337" s="20" t="s">
        <v>1774</v>
      </c>
      <c r="C337" s="21" t="s">
        <v>1781</v>
      </c>
      <c r="D337" s="21" t="s">
        <v>1782</v>
      </c>
      <c r="E337" s="21" t="s">
        <v>1004</v>
      </c>
      <c r="F337" s="21" t="s">
        <v>1783</v>
      </c>
      <c r="G337" s="22">
        <v>1406</v>
      </c>
      <c r="H337" s="22">
        <f t="shared" si="28"/>
        <v>1406</v>
      </c>
      <c r="I337" s="22">
        <v>0</v>
      </c>
      <c r="J337" s="22">
        <v>694</v>
      </c>
      <c r="K337" s="22">
        <v>0</v>
      </c>
      <c r="L337" s="22">
        <v>0</v>
      </c>
      <c r="M337" s="22">
        <v>0</v>
      </c>
      <c r="N337" s="22">
        <v>0</v>
      </c>
      <c r="O337" s="26">
        <v>0</v>
      </c>
      <c r="P337" s="22">
        <v>160</v>
      </c>
      <c r="Q337" s="22">
        <v>32</v>
      </c>
      <c r="R337" s="22">
        <v>200</v>
      </c>
      <c r="S337" s="22">
        <v>320</v>
      </c>
      <c r="T337" s="22">
        <v>0</v>
      </c>
      <c r="U337" s="22">
        <v>0</v>
      </c>
      <c r="V337" s="22">
        <v>0</v>
      </c>
      <c r="W337" s="22">
        <f t="shared" si="26"/>
        <v>0</v>
      </c>
    </row>
    <row r="338" ht="25.5" customHeight="1" spans="1:23">
      <c r="A338" s="19" t="s">
        <v>1773</v>
      </c>
      <c r="B338" s="20" t="s">
        <v>1774</v>
      </c>
      <c r="C338" s="21" t="s">
        <v>1784</v>
      </c>
      <c r="D338" s="21" t="s">
        <v>1785</v>
      </c>
      <c r="E338" s="21" t="s">
        <v>1004</v>
      </c>
      <c r="F338" s="21" t="s">
        <v>1786</v>
      </c>
      <c r="G338" s="22">
        <v>66746.57</v>
      </c>
      <c r="H338" s="22">
        <f t="shared" si="28"/>
        <v>66746.58</v>
      </c>
      <c r="I338" s="22">
        <v>0</v>
      </c>
      <c r="J338" s="22">
        <v>4984.2</v>
      </c>
      <c r="K338" s="22">
        <v>12459.69</v>
      </c>
      <c r="L338" s="22">
        <v>5059.26</v>
      </c>
      <c r="M338" s="22">
        <v>4466.07</v>
      </c>
      <c r="N338" s="22">
        <v>7611.98</v>
      </c>
      <c r="O338" s="26">
        <v>7473.2</v>
      </c>
      <c r="P338" s="22">
        <v>7672.59</v>
      </c>
      <c r="Q338" s="22">
        <v>4608.36</v>
      </c>
      <c r="R338" s="22">
        <v>3317.76</v>
      </c>
      <c r="S338" s="22">
        <v>5009.04</v>
      </c>
      <c r="T338" s="22">
        <v>3155.63</v>
      </c>
      <c r="U338" s="22">
        <v>928.8</v>
      </c>
      <c r="V338" s="22">
        <v>0</v>
      </c>
      <c r="W338" s="22">
        <f t="shared" si="26"/>
        <v>-0.00999999999476131</v>
      </c>
    </row>
    <row r="339" ht="25.5" customHeight="1" spans="1:23">
      <c r="A339" s="19" t="s">
        <v>1773</v>
      </c>
      <c r="B339" s="20" t="s">
        <v>1774</v>
      </c>
      <c r="C339" s="21" t="s">
        <v>1775</v>
      </c>
      <c r="D339" s="21" t="s">
        <v>1787</v>
      </c>
      <c r="E339" s="21" t="s">
        <v>1004</v>
      </c>
      <c r="F339" s="21" t="s">
        <v>1788</v>
      </c>
      <c r="G339" s="22">
        <v>5784.35</v>
      </c>
      <c r="H339" s="22">
        <f t="shared" si="28"/>
        <v>5784.35</v>
      </c>
      <c r="I339" s="22">
        <v>0</v>
      </c>
      <c r="J339" s="22">
        <v>353.62</v>
      </c>
      <c r="K339" s="22">
        <v>995.25</v>
      </c>
      <c r="L339" s="22">
        <v>718.18</v>
      </c>
      <c r="M339" s="22">
        <v>503.09</v>
      </c>
      <c r="N339" s="22">
        <v>729.12</v>
      </c>
      <c r="O339" s="26">
        <v>595.45</v>
      </c>
      <c r="P339" s="22">
        <v>364.56</v>
      </c>
      <c r="Q339" s="22">
        <v>306.23</v>
      </c>
      <c r="R339" s="22">
        <v>147.04</v>
      </c>
      <c r="S339" s="22">
        <v>611.25</v>
      </c>
      <c r="T339" s="22">
        <v>311.09</v>
      </c>
      <c r="U339" s="22">
        <v>149.47</v>
      </c>
      <c r="V339" s="22">
        <v>0</v>
      </c>
      <c r="W339" s="22">
        <f t="shared" si="26"/>
        <v>0</v>
      </c>
    </row>
    <row r="340" ht="25.5" customHeight="1" spans="1:23">
      <c r="A340" s="19" t="s">
        <v>1773</v>
      </c>
      <c r="B340" s="20" t="s">
        <v>1774</v>
      </c>
      <c r="C340" s="21" t="s">
        <v>1789</v>
      </c>
      <c r="D340" s="21" t="s">
        <v>1790</v>
      </c>
      <c r="E340" s="21" t="s">
        <v>1004</v>
      </c>
      <c r="F340" s="21" t="s">
        <v>1791</v>
      </c>
      <c r="G340" s="22">
        <v>106</v>
      </c>
      <c r="H340" s="22">
        <f t="shared" si="28"/>
        <v>106</v>
      </c>
      <c r="I340" s="22">
        <v>65</v>
      </c>
      <c r="J340" s="22">
        <v>9.5</v>
      </c>
      <c r="K340" s="22">
        <v>4.5</v>
      </c>
      <c r="L340" s="22">
        <v>13.5</v>
      </c>
      <c r="M340" s="22">
        <v>0</v>
      </c>
      <c r="N340" s="22">
        <v>3</v>
      </c>
      <c r="O340" s="26">
        <v>0</v>
      </c>
      <c r="P340" s="22">
        <v>3</v>
      </c>
      <c r="Q340" s="22">
        <v>0</v>
      </c>
      <c r="R340" s="22">
        <v>0</v>
      </c>
      <c r="S340" s="22">
        <v>0</v>
      </c>
      <c r="T340" s="22">
        <v>4.5</v>
      </c>
      <c r="U340" s="22">
        <v>3</v>
      </c>
      <c r="V340" s="22">
        <v>0</v>
      </c>
      <c r="W340" s="22">
        <f t="shared" si="26"/>
        <v>0</v>
      </c>
    </row>
    <row r="341" ht="25.5" customHeight="1" spans="1:23">
      <c r="A341" s="19" t="s">
        <v>1773</v>
      </c>
      <c r="B341" s="20" t="s">
        <v>1774</v>
      </c>
      <c r="C341" s="21" t="s">
        <v>1792</v>
      </c>
      <c r="D341" s="21" t="s">
        <v>1793</v>
      </c>
      <c r="E341" s="21" t="s">
        <v>1004</v>
      </c>
      <c r="F341" s="21" t="s">
        <v>1794</v>
      </c>
      <c r="G341" s="22">
        <v>464.28</v>
      </c>
      <c r="H341" s="22">
        <f t="shared" si="28"/>
        <v>464.28</v>
      </c>
      <c r="I341" s="22">
        <v>10</v>
      </c>
      <c r="J341" s="22">
        <v>21.29</v>
      </c>
      <c r="K341" s="22">
        <v>45.17</v>
      </c>
      <c r="L341" s="22">
        <v>28.97</v>
      </c>
      <c r="M341" s="22">
        <v>50.74</v>
      </c>
      <c r="N341" s="22">
        <v>84.27</v>
      </c>
      <c r="O341" s="26">
        <v>30.33</v>
      </c>
      <c r="P341" s="22">
        <v>96.8</v>
      </c>
      <c r="Q341" s="22">
        <v>17.85</v>
      </c>
      <c r="R341" s="22">
        <v>16.2</v>
      </c>
      <c r="S341" s="22">
        <v>29.68</v>
      </c>
      <c r="T341" s="22">
        <v>18.93</v>
      </c>
      <c r="U341" s="22">
        <v>14.05</v>
      </c>
      <c r="V341" s="22">
        <v>0</v>
      </c>
      <c r="W341" s="22">
        <f t="shared" si="26"/>
        <v>0</v>
      </c>
    </row>
    <row r="342" ht="25.5" customHeight="1" spans="1:23">
      <c r="A342" s="19" t="s">
        <v>1795</v>
      </c>
      <c r="B342" s="20" t="s">
        <v>1796</v>
      </c>
      <c r="C342" s="21" t="s">
        <v>1797</v>
      </c>
      <c r="D342" s="21" t="s">
        <v>1798</v>
      </c>
      <c r="E342" s="21" t="s">
        <v>1004</v>
      </c>
      <c r="F342" s="21" t="s">
        <v>1799</v>
      </c>
      <c r="G342" s="22">
        <v>30000</v>
      </c>
      <c r="H342" s="22">
        <f t="shared" si="28"/>
        <v>30000</v>
      </c>
      <c r="I342" s="22">
        <v>0</v>
      </c>
      <c r="J342" s="22">
        <v>20000</v>
      </c>
      <c r="K342" s="22">
        <v>0</v>
      </c>
      <c r="L342" s="22">
        <v>3000</v>
      </c>
      <c r="M342" s="22">
        <v>3000</v>
      </c>
      <c r="N342" s="22">
        <v>0</v>
      </c>
      <c r="O342" s="26">
        <v>0</v>
      </c>
      <c r="P342" s="22">
        <v>0</v>
      </c>
      <c r="Q342" s="22">
        <v>0</v>
      </c>
      <c r="R342" s="22">
        <v>0</v>
      </c>
      <c r="S342" s="22">
        <v>0</v>
      </c>
      <c r="T342" s="22">
        <v>0</v>
      </c>
      <c r="U342" s="22">
        <v>1000</v>
      </c>
      <c r="V342" s="22">
        <v>3000</v>
      </c>
      <c r="W342" s="22">
        <f t="shared" si="26"/>
        <v>0</v>
      </c>
    </row>
    <row r="343" ht="25.5" customHeight="1" spans="1:23">
      <c r="A343" s="19"/>
      <c r="B343" s="20"/>
      <c r="C343" s="21"/>
      <c r="D343" s="21"/>
      <c r="E343" s="21"/>
      <c r="F343" s="21"/>
      <c r="G343" s="22">
        <f>SUM(G344:G389)</f>
        <v>260686.61</v>
      </c>
      <c r="H343" s="22">
        <f t="shared" ref="H343:W343" si="30">SUM(H344:H389)</f>
        <v>260686.61</v>
      </c>
      <c r="I343" s="22">
        <f t="shared" si="30"/>
        <v>4939.5</v>
      </c>
      <c r="J343" s="22">
        <f t="shared" si="30"/>
        <v>8551.47</v>
      </c>
      <c r="K343" s="22">
        <f t="shared" si="30"/>
        <v>32154.82</v>
      </c>
      <c r="L343" s="22">
        <f t="shared" si="30"/>
        <v>21460.52</v>
      </c>
      <c r="M343" s="22">
        <f t="shared" si="30"/>
        <v>24230.01</v>
      </c>
      <c r="N343" s="22">
        <f t="shared" si="30"/>
        <v>21120.14</v>
      </c>
      <c r="O343" s="26">
        <f t="shared" si="30"/>
        <v>22087.41</v>
      </c>
      <c r="P343" s="22">
        <f t="shared" si="30"/>
        <v>40224.91</v>
      </c>
      <c r="Q343" s="22">
        <f t="shared" si="30"/>
        <v>28106.34</v>
      </c>
      <c r="R343" s="22">
        <f t="shared" si="30"/>
        <v>6837.11</v>
      </c>
      <c r="S343" s="22">
        <f t="shared" si="30"/>
        <v>23994.99</v>
      </c>
      <c r="T343" s="22">
        <f t="shared" si="30"/>
        <v>18105.76</v>
      </c>
      <c r="U343" s="22">
        <f t="shared" si="30"/>
        <v>8873.63</v>
      </c>
      <c r="V343" s="22">
        <f t="shared" si="30"/>
        <v>0</v>
      </c>
      <c r="W343" s="22">
        <f t="shared" si="30"/>
        <v>0</v>
      </c>
    </row>
    <row r="344" ht="25.5" customHeight="1" spans="1:23">
      <c r="A344" s="19" t="s">
        <v>841</v>
      </c>
      <c r="B344" s="20" t="s">
        <v>842</v>
      </c>
      <c r="C344" s="21" t="s">
        <v>1800</v>
      </c>
      <c r="D344" s="21" t="s">
        <v>1801</v>
      </c>
      <c r="E344" s="21" t="s">
        <v>1004</v>
      </c>
      <c r="F344" s="21" t="s">
        <v>1802</v>
      </c>
      <c r="G344" s="22">
        <v>1502</v>
      </c>
      <c r="H344" s="22">
        <f t="shared" si="28"/>
        <v>1502</v>
      </c>
      <c r="I344" s="22">
        <v>0</v>
      </c>
      <c r="J344" s="22">
        <v>91</v>
      </c>
      <c r="K344" s="22">
        <v>267</v>
      </c>
      <c r="L344" s="22">
        <v>185</v>
      </c>
      <c r="M344" s="22">
        <v>130</v>
      </c>
      <c r="N344" s="22">
        <v>188</v>
      </c>
      <c r="O344" s="26">
        <v>154</v>
      </c>
      <c r="P344" s="22">
        <v>94</v>
      </c>
      <c r="Q344" s="22">
        <v>79</v>
      </c>
      <c r="R344" s="22">
        <v>38</v>
      </c>
      <c r="S344" s="22">
        <v>157</v>
      </c>
      <c r="T344" s="22">
        <v>80</v>
      </c>
      <c r="U344" s="22">
        <v>39</v>
      </c>
      <c r="V344" s="22">
        <v>0</v>
      </c>
      <c r="W344" s="22">
        <f t="shared" ref="W344:W375" si="31">G344-H344</f>
        <v>0</v>
      </c>
    </row>
    <row r="345" ht="25.5" customHeight="1" spans="1:23">
      <c r="A345" s="19" t="s">
        <v>841</v>
      </c>
      <c r="B345" s="20" t="s">
        <v>842</v>
      </c>
      <c r="C345" s="21" t="s">
        <v>1803</v>
      </c>
      <c r="D345" s="21" t="s">
        <v>1804</v>
      </c>
      <c r="E345" s="21" t="s">
        <v>1004</v>
      </c>
      <c r="F345" s="21" t="s">
        <v>1805</v>
      </c>
      <c r="G345" s="22">
        <v>27978</v>
      </c>
      <c r="H345" s="22">
        <f t="shared" si="28"/>
        <v>27978</v>
      </c>
      <c r="I345" s="22">
        <v>0</v>
      </c>
      <c r="J345" s="22">
        <v>1723</v>
      </c>
      <c r="K345" s="22">
        <v>4848</v>
      </c>
      <c r="L345" s="22">
        <v>3498</v>
      </c>
      <c r="M345" s="22">
        <v>2451</v>
      </c>
      <c r="N345" s="22">
        <v>3552</v>
      </c>
      <c r="O345" s="26">
        <v>2901</v>
      </c>
      <c r="P345" s="22">
        <v>1776</v>
      </c>
      <c r="Q345" s="22">
        <v>1492</v>
      </c>
      <c r="R345" s="22">
        <v>516</v>
      </c>
      <c r="S345" s="22">
        <v>2978</v>
      </c>
      <c r="T345" s="22">
        <v>1515</v>
      </c>
      <c r="U345" s="22">
        <v>728</v>
      </c>
      <c r="V345" s="22">
        <v>0</v>
      </c>
      <c r="W345" s="22">
        <f t="shared" si="31"/>
        <v>0</v>
      </c>
    </row>
    <row r="346" ht="25.5" customHeight="1" spans="1:23">
      <c r="A346" s="19" t="s">
        <v>841</v>
      </c>
      <c r="B346" s="20" t="s">
        <v>842</v>
      </c>
      <c r="C346" s="21" t="s">
        <v>1806</v>
      </c>
      <c r="D346" s="21" t="s">
        <v>1807</v>
      </c>
      <c r="E346" s="21" t="s">
        <v>1004</v>
      </c>
      <c r="F346" s="21" t="s">
        <v>1808</v>
      </c>
      <c r="G346" s="22">
        <v>40</v>
      </c>
      <c r="H346" s="22">
        <f t="shared" si="28"/>
        <v>40</v>
      </c>
      <c r="I346" s="22">
        <v>40</v>
      </c>
      <c r="J346" s="22">
        <v>0</v>
      </c>
      <c r="K346" s="22">
        <v>0</v>
      </c>
      <c r="L346" s="22">
        <v>0</v>
      </c>
      <c r="M346" s="22">
        <v>0</v>
      </c>
      <c r="N346" s="22">
        <v>0</v>
      </c>
      <c r="O346" s="26">
        <v>0</v>
      </c>
      <c r="P346" s="22">
        <v>0</v>
      </c>
      <c r="Q346" s="22">
        <v>0</v>
      </c>
      <c r="R346" s="22">
        <v>0</v>
      </c>
      <c r="S346" s="22">
        <v>0</v>
      </c>
      <c r="T346" s="22">
        <v>0</v>
      </c>
      <c r="U346" s="22">
        <v>0</v>
      </c>
      <c r="V346" s="22">
        <v>0</v>
      </c>
      <c r="W346" s="22">
        <f t="shared" si="31"/>
        <v>0</v>
      </c>
    </row>
    <row r="347" ht="25.5" customHeight="1" spans="1:23">
      <c r="A347" s="19" t="s">
        <v>841</v>
      </c>
      <c r="B347" s="20" t="s">
        <v>842</v>
      </c>
      <c r="C347" s="21" t="s">
        <v>1809</v>
      </c>
      <c r="D347" s="21" t="s">
        <v>1810</v>
      </c>
      <c r="E347" s="21" t="s">
        <v>1004</v>
      </c>
      <c r="F347" s="21" t="s">
        <v>1811</v>
      </c>
      <c r="G347" s="22">
        <v>162.36</v>
      </c>
      <c r="H347" s="22">
        <f t="shared" si="28"/>
        <v>162.36</v>
      </c>
      <c r="I347" s="22">
        <v>5.44</v>
      </c>
      <c r="J347" s="22">
        <v>26.36</v>
      </c>
      <c r="K347" s="22">
        <v>18.7</v>
      </c>
      <c r="L347" s="22">
        <v>11.76</v>
      </c>
      <c r="M347" s="22">
        <v>7.9</v>
      </c>
      <c r="N347" s="22">
        <v>19.48</v>
      </c>
      <c r="O347" s="26">
        <v>10.94</v>
      </c>
      <c r="P347" s="22">
        <v>8.88</v>
      </c>
      <c r="Q347" s="22">
        <v>9.12</v>
      </c>
      <c r="R347" s="22">
        <v>16.2</v>
      </c>
      <c r="S347" s="22">
        <v>8.3</v>
      </c>
      <c r="T347" s="22">
        <v>10.82</v>
      </c>
      <c r="U347" s="22">
        <v>8.46</v>
      </c>
      <c r="V347" s="22">
        <v>0</v>
      </c>
      <c r="W347" s="22">
        <f t="shared" si="31"/>
        <v>0</v>
      </c>
    </row>
    <row r="348" ht="25.5" customHeight="1" spans="1:23">
      <c r="A348" s="19" t="s">
        <v>841</v>
      </c>
      <c r="B348" s="20" t="s">
        <v>842</v>
      </c>
      <c r="C348" s="21" t="s">
        <v>1812</v>
      </c>
      <c r="D348" s="21" t="s">
        <v>1813</v>
      </c>
      <c r="E348" s="21" t="s">
        <v>1004</v>
      </c>
      <c r="F348" s="21" t="s">
        <v>1814</v>
      </c>
      <c r="G348" s="22">
        <v>100</v>
      </c>
      <c r="H348" s="22">
        <f t="shared" si="28"/>
        <v>100</v>
      </c>
      <c r="I348" s="22">
        <v>0</v>
      </c>
      <c r="J348" s="22">
        <v>30</v>
      </c>
      <c r="K348" s="22">
        <v>0</v>
      </c>
      <c r="L348" s="22">
        <v>0</v>
      </c>
      <c r="M348" s="22">
        <v>20</v>
      </c>
      <c r="N348" s="22">
        <v>0</v>
      </c>
      <c r="O348" s="26">
        <v>0</v>
      </c>
      <c r="P348" s="22">
        <v>0</v>
      </c>
      <c r="Q348" s="22">
        <v>0</v>
      </c>
      <c r="R348" s="22">
        <v>0</v>
      </c>
      <c r="S348" s="22">
        <v>50</v>
      </c>
      <c r="T348" s="22">
        <v>0</v>
      </c>
      <c r="U348" s="22">
        <v>0</v>
      </c>
      <c r="V348" s="22">
        <v>0</v>
      </c>
      <c r="W348" s="22">
        <f t="shared" si="31"/>
        <v>0</v>
      </c>
    </row>
    <row r="349" ht="25.5" customHeight="1" spans="1:23">
      <c r="A349" s="19" t="s">
        <v>841</v>
      </c>
      <c r="B349" s="20" t="s">
        <v>842</v>
      </c>
      <c r="C349" s="21" t="s">
        <v>1815</v>
      </c>
      <c r="D349" s="21" t="s">
        <v>1816</v>
      </c>
      <c r="E349" s="21" t="s">
        <v>1004</v>
      </c>
      <c r="F349" s="21" t="s">
        <v>1817</v>
      </c>
      <c r="G349" s="22">
        <v>4076.59</v>
      </c>
      <c r="H349" s="22">
        <f t="shared" si="28"/>
        <v>4076.59</v>
      </c>
      <c r="I349" s="22">
        <v>0</v>
      </c>
      <c r="J349" s="22">
        <v>0</v>
      </c>
      <c r="K349" s="22">
        <v>108.85</v>
      </c>
      <c r="L349" s="22">
        <v>41.34</v>
      </c>
      <c r="M349" s="22">
        <v>467.85</v>
      </c>
      <c r="N349" s="22">
        <v>918.06</v>
      </c>
      <c r="O349" s="26">
        <v>487.49</v>
      </c>
      <c r="P349" s="22">
        <v>663.37</v>
      </c>
      <c r="Q349" s="22">
        <v>436.48</v>
      </c>
      <c r="R349" s="22">
        <v>13.74</v>
      </c>
      <c r="S349" s="22">
        <v>15.08</v>
      </c>
      <c r="T349" s="22">
        <v>49.67</v>
      </c>
      <c r="U349" s="22">
        <v>874.66</v>
      </c>
      <c r="V349" s="22">
        <v>0</v>
      </c>
      <c r="W349" s="22">
        <f t="shared" si="31"/>
        <v>0</v>
      </c>
    </row>
    <row r="350" ht="25.5" customHeight="1" spans="1:23">
      <c r="A350" s="19" t="s">
        <v>841</v>
      </c>
      <c r="B350" s="20" t="s">
        <v>842</v>
      </c>
      <c r="C350" s="21" t="s">
        <v>1818</v>
      </c>
      <c r="D350" s="21" t="s">
        <v>1819</v>
      </c>
      <c r="E350" s="21" t="s">
        <v>1004</v>
      </c>
      <c r="F350" s="21" t="s">
        <v>1820</v>
      </c>
      <c r="G350" s="22">
        <v>1335.2</v>
      </c>
      <c r="H350" s="22">
        <f t="shared" si="28"/>
        <v>1335.2</v>
      </c>
      <c r="I350" s="22">
        <v>153.6</v>
      </c>
      <c r="J350" s="22">
        <v>75.69</v>
      </c>
      <c r="K350" s="22">
        <v>151.09</v>
      </c>
      <c r="L350" s="22">
        <v>117.42</v>
      </c>
      <c r="M350" s="22">
        <v>97.58</v>
      </c>
      <c r="N350" s="22">
        <v>140.34</v>
      </c>
      <c r="O350" s="26">
        <v>101.59</v>
      </c>
      <c r="P350" s="22">
        <v>118.19</v>
      </c>
      <c r="Q350" s="22">
        <v>70.06</v>
      </c>
      <c r="R350" s="22">
        <v>114.7</v>
      </c>
      <c r="S350" s="22">
        <v>64.84</v>
      </c>
      <c r="T350" s="22">
        <v>51.25</v>
      </c>
      <c r="U350" s="22">
        <v>78.85</v>
      </c>
      <c r="V350" s="22">
        <v>0</v>
      </c>
      <c r="W350" s="22">
        <f t="shared" si="31"/>
        <v>0</v>
      </c>
    </row>
    <row r="351" ht="25.5" customHeight="1" spans="1:23">
      <c r="A351" s="19" t="s">
        <v>841</v>
      </c>
      <c r="B351" s="20" t="s">
        <v>842</v>
      </c>
      <c r="C351" s="21" t="s">
        <v>1821</v>
      </c>
      <c r="D351" s="21" t="s">
        <v>1822</v>
      </c>
      <c r="E351" s="21" t="s">
        <v>1004</v>
      </c>
      <c r="F351" s="21" t="s">
        <v>1823</v>
      </c>
      <c r="G351" s="22">
        <v>3989.08</v>
      </c>
      <c r="H351" s="22">
        <f t="shared" si="28"/>
        <v>3989.08</v>
      </c>
      <c r="I351" s="22">
        <v>2566</v>
      </c>
      <c r="J351" s="22">
        <v>97.08</v>
      </c>
      <c r="K351" s="22">
        <v>193.31</v>
      </c>
      <c r="L351" s="22">
        <v>138.94</v>
      </c>
      <c r="M351" s="22">
        <v>122.54</v>
      </c>
      <c r="N351" s="22">
        <v>159.81</v>
      </c>
      <c r="O351" s="26">
        <v>118.91</v>
      </c>
      <c r="P351" s="22">
        <v>129.07</v>
      </c>
      <c r="Q351" s="22">
        <v>83.93</v>
      </c>
      <c r="R351" s="22">
        <v>128.3</v>
      </c>
      <c r="S351" s="22">
        <v>71.72</v>
      </c>
      <c r="T351" s="22">
        <v>90.82</v>
      </c>
      <c r="U351" s="22">
        <v>88.65</v>
      </c>
      <c r="V351" s="22">
        <v>0</v>
      </c>
      <c r="W351" s="22">
        <f t="shared" si="31"/>
        <v>0</v>
      </c>
    </row>
    <row r="352" ht="25.5" customHeight="1" spans="1:23">
      <c r="A352" s="19" t="s">
        <v>841</v>
      </c>
      <c r="B352" s="20" t="s">
        <v>842</v>
      </c>
      <c r="C352" s="21" t="s">
        <v>1824</v>
      </c>
      <c r="D352" s="21" t="s">
        <v>1825</v>
      </c>
      <c r="E352" s="21" t="s">
        <v>1004</v>
      </c>
      <c r="F352" s="21" t="s">
        <v>1826</v>
      </c>
      <c r="G352" s="22">
        <v>5480</v>
      </c>
      <c r="H352" s="22">
        <f t="shared" si="28"/>
        <v>5480</v>
      </c>
      <c r="I352" s="22">
        <v>0</v>
      </c>
      <c r="J352" s="22">
        <v>168</v>
      </c>
      <c r="K352" s="22">
        <v>1132</v>
      </c>
      <c r="L352" s="22">
        <v>460</v>
      </c>
      <c r="M352" s="22">
        <v>393</v>
      </c>
      <c r="N352" s="22">
        <v>600</v>
      </c>
      <c r="O352" s="26">
        <v>769</v>
      </c>
      <c r="P352" s="22">
        <v>701</v>
      </c>
      <c r="Q352" s="22">
        <v>455</v>
      </c>
      <c r="R352" s="22">
        <v>362</v>
      </c>
      <c r="S352" s="22">
        <v>253</v>
      </c>
      <c r="T352" s="22">
        <v>160</v>
      </c>
      <c r="U352" s="22">
        <v>27</v>
      </c>
      <c r="V352" s="22">
        <v>0</v>
      </c>
      <c r="W352" s="22">
        <f t="shared" si="31"/>
        <v>0</v>
      </c>
    </row>
    <row r="353" ht="25.5" customHeight="1" spans="1:23">
      <c r="A353" s="19" t="s">
        <v>841</v>
      </c>
      <c r="B353" s="20" t="s">
        <v>842</v>
      </c>
      <c r="C353" s="21" t="s">
        <v>1827</v>
      </c>
      <c r="D353" s="21" t="s">
        <v>1828</v>
      </c>
      <c r="E353" s="21" t="s">
        <v>1004</v>
      </c>
      <c r="F353" s="21" t="s">
        <v>1829</v>
      </c>
      <c r="G353" s="22">
        <v>110</v>
      </c>
      <c r="H353" s="22">
        <f t="shared" si="28"/>
        <v>110</v>
      </c>
      <c r="I353" s="22">
        <v>0</v>
      </c>
      <c r="J353" s="22">
        <v>0</v>
      </c>
      <c r="K353" s="22">
        <v>0</v>
      </c>
      <c r="L353" s="22">
        <v>10</v>
      </c>
      <c r="M353" s="22">
        <v>0</v>
      </c>
      <c r="N353" s="22">
        <v>0</v>
      </c>
      <c r="O353" s="26">
        <v>30</v>
      </c>
      <c r="P353" s="22">
        <v>55</v>
      </c>
      <c r="Q353" s="22">
        <v>15</v>
      </c>
      <c r="R353" s="22">
        <v>0</v>
      </c>
      <c r="S353" s="22">
        <v>0</v>
      </c>
      <c r="T353" s="22">
        <v>0</v>
      </c>
      <c r="U353" s="22">
        <v>0</v>
      </c>
      <c r="V353" s="22">
        <v>0</v>
      </c>
      <c r="W353" s="22">
        <f t="shared" si="31"/>
        <v>0</v>
      </c>
    </row>
    <row r="354" ht="25.5" customHeight="1" spans="1:23">
      <c r="A354" s="19" t="s">
        <v>841</v>
      </c>
      <c r="B354" s="20" t="s">
        <v>842</v>
      </c>
      <c r="C354" s="21" t="s">
        <v>1830</v>
      </c>
      <c r="D354" s="21" t="s">
        <v>1831</v>
      </c>
      <c r="E354" s="21" t="s">
        <v>1004</v>
      </c>
      <c r="F354" s="21" t="s">
        <v>1832</v>
      </c>
      <c r="G354" s="22">
        <v>11228.65</v>
      </c>
      <c r="H354" s="22">
        <f t="shared" si="28"/>
        <v>11228.65</v>
      </c>
      <c r="I354" s="22">
        <v>0</v>
      </c>
      <c r="J354" s="22">
        <v>168.88</v>
      </c>
      <c r="K354" s="22">
        <v>2376.63</v>
      </c>
      <c r="L354" s="22">
        <v>1145.91</v>
      </c>
      <c r="M354" s="22">
        <v>1265.68</v>
      </c>
      <c r="N354" s="22">
        <v>1477.52</v>
      </c>
      <c r="O354" s="26">
        <v>752.6</v>
      </c>
      <c r="P354" s="22">
        <v>1129.22</v>
      </c>
      <c r="Q354" s="22">
        <v>985.83</v>
      </c>
      <c r="R354" s="22">
        <v>599.61</v>
      </c>
      <c r="S354" s="22">
        <v>267.28</v>
      </c>
      <c r="T354" s="22">
        <v>1059.49</v>
      </c>
      <c r="U354" s="22">
        <v>0</v>
      </c>
      <c r="V354" s="22">
        <v>0</v>
      </c>
      <c r="W354" s="22">
        <f t="shared" si="31"/>
        <v>0</v>
      </c>
    </row>
    <row r="355" ht="25.5" customHeight="1" spans="1:23">
      <c r="A355" s="19" t="s">
        <v>841</v>
      </c>
      <c r="B355" s="20" t="s">
        <v>842</v>
      </c>
      <c r="C355" s="21" t="s">
        <v>1833</v>
      </c>
      <c r="D355" s="21" t="s">
        <v>1834</v>
      </c>
      <c r="E355" s="21" t="s">
        <v>1004</v>
      </c>
      <c r="F355" s="21" t="s">
        <v>1835</v>
      </c>
      <c r="G355" s="22">
        <v>412.98</v>
      </c>
      <c r="H355" s="22">
        <f t="shared" si="28"/>
        <v>412.98</v>
      </c>
      <c r="I355" s="22">
        <v>0</v>
      </c>
      <c r="J355" s="22">
        <v>51.06</v>
      </c>
      <c r="K355" s="22">
        <v>52.8</v>
      </c>
      <c r="L355" s="22">
        <v>15.72</v>
      </c>
      <c r="M355" s="22">
        <v>8.4</v>
      </c>
      <c r="N355" s="22">
        <v>2.76</v>
      </c>
      <c r="O355" s="26">
        <v>27.42</v>
      </c>
      <c r="P355" s="22">
        <v>8.1</v>
      </c>
      <c r="Q355" s="22">
        <v>51.12</v>
      </c>
      <c r="R355" s="22">
        <v>81.6</v>
      </c>
      <c r="S355" s="22">
        <v>38.52</v>
      </c>
      <c r="T355" s="22">
        <v>60</v>
      </c>
      <c r="U355" s="22">
        <v>15.48</v>
      </c>
      <c r="V355" s="22">
        <v>0</v>
      </c>
      <c r="W355" s="22">
        <f t="shared" si="31"/>
        <v>0</v>
      </c>
    </row>
    <row r="356" ht="25.5" customHeight="1" spans="1:23">
      <c r="A356" s="19" t="s">
        <v>841</v>
      </c>
      <c r="B356" s="20" t="s">
        <v>842</v>
      </c>
      <c r="C356" s="21" t="s">
        <v>1836</v>
      </c>
      <c r="D356" s="21" t="s">
        <v>1837</v>
      </c>
      <c r="E356" s="21" t="s">
        <v>1004</v>
      </c>
      <c r="F356" s="21" t="s">
        <v>1838</v>
      </c>
      <c r="G356" s="22">
        <v>58593</v>
      </c>
      <c r="H356" s="22">
        <f t="shared" si="28"/>
        <v>58593</v>
      </c>
      <c r="I356" s="22">
        <v>0</v>
      </c>
      <c r="J356" s="22">
        <v>1483</v>
      </c>
      <c r="K356" s="22">
        <v>5935</v>
      </c>
      <c r="L356" s="22">
        <v>5193</v>
      </c>
      <c r="M356" s="22">
        <v>7419</v>
      </c>
      <c r="N356" s="22">
        <v>1483</v>
      </c>
      <c r="O356" s="26">
        <v>4451</v>
      </c>
      <c r="P356" s="22">
        <v>13354</v>
      </c>
      <c r="Q356" s="22">
        <v>11128</v>
      </c>
      <c r="R356" s="22">
        <v>687</v>
      </c>
      <c r="S356" s="22">
        <v>2967</v>
      </c>
      <c r="T356" s="22">
        <v>4451</v>
      </c>
      <c r="U356" s="22">
        <v>42</v>
      </c>
      <c r="V356" s="22">
        <v>0</v>
      </c>
      <c r="W356" s="22">
        <f t="shared" si="31"/>
        <v>0</v>
      </c>
    </row>
    <row r="357" ht="25.5" customHeight="1" spans="1:23">
      <c r="A357" s="19" t="s">
        <v>841</v>
      </c>
      <c r="B357" s="20" t="s">
        <v>842</v>
      </c>
      <c r="C357" s="21" t="s">
        <v>1839</v>
      </c>
      <c r="D357" s="21" t="s">
        <v>1840</v>
      </c>
      <c r="E357" s="21" t="s">
        <v>1004</v>
      </c>
      <c r="F357" s="21" t="s">
        <v>1841</v>
      </c>
      <c r="G357" s="22">
        <v>14820</v>
      </c>
      <c r="H357" s="22">
        <f t="shared" si="28"/>
        <v>14820</v>
      </c>
      <c r="I357" s="22">
        <v>0</v>
      </c>
      <c r="J357" s="22">
        <v>280</v>
      </c>
      <c r="K357" s="22">
        <v>800</v>
      </c>
      <c r="L357" s="22">
        <v>2070</v>
      </c>
      <c r="M357" s="22">
        <v>1300</v>
      </c>
      <c r="N357" s="22">
        <v>550</v>
      </c>
      <c r="O357" s="26">
        <v>2850</v>
      </c>
      <c r="P357" s="22">
        <v>2700</v>
      </c>
      <c r="Q357" s="22">
        <v>250</v>
      </c>
      <c r="R357" s="22">
        <v>300</v>
      </c>
      <c r="S357" s="22">
        <v>670</v>
      </c>
      <c r="T357" s="22">
        <v>3000</v>
      </c>
      <c r="U357" s="22">
        <v>50</v>
      </c>
      <c r="V357" s="22">
        <v>0</v>
      </c>
      <c r="W357" s="22">
        <f t="shared" si="31"/>
        <v>0</v>
      </c>
    </row>
    <row r="358" ht="25.5" customHeight="1" spans="1:23">
      <c r="A358" s="19" t="s">
        <v>841</v>
      </c>
      <c r="B358" s="20" t="s">
        <v>842</v>
      </c>
      <c r="C358" s="21" t="s">
        <v>1842</v>
      </c>
      <c r="D358" s="21" t="s">
        <v>1843</v>
      </c>
      <c r="E358" s="21" t="s">
        <v>1004</v>
      </c>
      <c r="F358" s="21" t="s">
        <v>1844</v>
      </c>
      <c r="G358" s="22">
        <v>12272.16</v>
      </c>
      <c r="H358" s="22">
        <f t="shared" si="28"/>
        <v>12272.16</v>
      </c>
      <c r="I358" s="22">
        <v>220</v>
      </c>
      <c r="J358" s="22">
        <v>0</v>
      </c>
      <c r="K358" s="22">
        <v>628.8</v>
      </c>
      <c r="L358" s="22">
        <v>246.24</v>
      </c>
      <c r="M358" s="22">
        <v>101.13</v>
      </c>
      <c r="N358" s="22">
        <v>3242.3</v>
      </c>
      <c r="O358" s="26">
        <v>220.46</v>
      </c>
      <c r="P358" s="22">
        <v>1219.08</v>
      </c>
      <c r="Q358" s="22">
        <v>964.15</v>
      </c>
      <c r="R358" s="22">
        <v>91.59</v>
      </c>
      <c r="S358" s="22">
        <v>100.48</v>
      </c>
      <c r="T358" s="22">
        <v>281.48</v>
      </c>
      <c r="U358" s="22">
        <v>4956.45</v>
      </c>
      <c r="V358" s="22">
        <v>0</v>
      </c>
      <c r="W358" s="22">
        <f t="shared" si="31"/>
        <v>0</v>
      </c>
    </row>
    <row r="359" ht="25.5" customHeight="1" spans="1:23">
      <c r="A359" s="19" t="s">
        <v>841</v>
      </c>
      <c r="B359" s="20" t="s">
        <v>842</v>
      </c>
      <c r="C359" s="21" t="s">
        <v>1845</v>
      </c>
      <c r="D359" s="21" t="s">
        <v>1846</v>
      </c>
      <c r="E359" s="21" t="s">
        <v>1004</v>
      </c>
      <c r="F359" s="21" t="s">
        <v>1847</v>
      </c>
      <c r="G359" s="22">
        <v>20886.88</v>
      </c>
      <c r="H359" s="22">
        <f t="shared" si="28"/>
        <v>20886.88</v>
      </c>
      <c r="I359" s="22">
        <v>0</v>
      </c>
      <c r="J359" s="22">
        <v>1276.91</v>
      </c>
      <c r="K359" s="22">
        <v>3593.77</v>
      </c>
      <c r="L359" s="22">
        <v>2593.31</v>
      </c>
      <c r="M359" s="22">
        <v>1816.63</v>
      </c>
      <c r="N359" s="22">
        <v>2632.8</v>
      </c>
      <c r="O359" s="26">
        <v>2150.12</v>
      </c>
      <c r="P359" s="22">
        <v>1316.4</v>
      </c>
      <c r="Q359" s="22">
        <v>1105.78</v>
      </c>
      <c r="R359" s="22">
        <v>530.95</v>
      </c>
      <c r="S359" s="22">
        <v>2207.16</v>
      </c>
      <c r="T359" s="22">
        <v>1123.33</v>
      </c>
      <c r="U359" s="22">
        <v>539.72</v>
      </c>
      <c r="V359" s="22">
        <v>0</v>
      </c>
      <c r="W359" s="22">
        <f t="shared" si="31"/>
        <v>0</v>
      </c>
    </row>
    <row r="360" ht="25.5" customHeight="1" spans="1:23">
      <c r="A360" s="19" t="s">
        <v>841</v>
      </c>
      <c r="B360" s="20" t="s">
        <v>842</v>
      </c>
      <c r="C360" s="21" t="s">
        <v>1845</v>
      </c>
      <c r="D360" s="21" t="s">
        <v>1848</v>
      </c>
      <c r="E360" s="21" t="s">
        <v>1004</v>
      </c>
      <c r="F360" s="21" t="s">
        <v>1849</v>
      </c>
      <c r="G360" s="22">
        <v>18343.55</v>
      </c>
      <c r="H360" s="22">
        <f t="shared" si="28"/>
        <v>18343.55</v>
      </c>
      <c r="I360" s="22">
        <v>1269.47</v>
      </c>
      <c r="J360" s="22">
        <v>146.28</v>
      </c>
      <c r="K360" s="22">
        <v>2114</v>
      </c>
      <c r="L360" s="22">
        <v>519.1</v>
      </c>
      <c r="M360" s="22">
        <v>454.88</v>
      </c>
      <c r="N360" s="22">
        <v>215.4</v>
      </c>
      <c r="O360" s="26">
        <v>998.99</v>
      </c>
      <c r="P360" s="22">
        <v>9668.92</v>
      </c>
      <c r="Q360" s="22">
        <v>1169.33</v>
      </c>
      <c r="R360" s="22">
        <v>389.62</v>
      </c>
      <c r="S360" s="22">
        <v>465.8</v>
      </c>
      <c r="T360" s="22">
        <v>64.1</v>
      </c>
      <c r="U360" s="22">
        <v>867.66</v>
      </c>
      <c r="V360" s="22">
        <v>0</v>
      </c>
      <c r="W360" s="22">
        <f t="shared" si="31"/>
        <v>0</v>
      </c>
    </row>
    <row r="361" ht="25.5" customHeight="1" spans="1:23">
      <c r="A361" s="19" t="s">
        <v>841</v>
      </c>
      <c r="B361" s="20" t="s">
        <v>842</v>
      </c>
      <c r="C361" s="21" t="s">
        <v>1850</v>
      </c>
      <c r="D361" s="21" t="s">
        <v>1851</v>
      </c>
      <c r="E361" s="21" t="s">
        <v>1004</v>
      </c>
      <c r="F361" s="21" t="s">
        <v>1852</v>
      </c>
      <c r="G361" s="22">
        <v>314</v>
      </c>
      <c r="H361" s="22">
        <f t="shared" si="28"/>
        <v>314</v>
      </c>
      <c r="I361" s="22">
        <v>0</v>
      </c>
      <c r="J361" s="22">
        <v>19</v>
      </c>
      <c r="K361" s="22">
        <v>54</v>
      </c>
      <c r="L361" s="22">
        <v>39</v>
      </c>
      <c r="M361" s="22">
        <v>27</v>
      </c>
      <c r="N361" s="22">
        <v>40</v>
      </c>
      <c r="O361" s="26">
        <v>32</v>
      </c>
      <c r="P361" s="22">
        <v>20</v>
      </c>
      <c r="Q361" s="22">
        <v>17</v>
      </c>
      <c r="R361" s="22">
        <v>8</v>
      </c>
      <c r="S361" s="22">
        <v>33</v>
      </c>
      <c r="T361" s="22">
        <v>17</v>
      </c>
      <c r="U361" s="22">
        <v>8</v>
      </c>
      <c r="V361" s="22">
        <v>0</v>
      </c>
      <c r="W361" s="22">
        <f t="shared" si="31"/>
        <v>0</v>
      </c>
    </row>
    <row r="362" ht="25.5" customHeight="1" spans="1:23">
      <c r="A362" s="19" t="s">
        <v>841</v>
      </c>
      <c r="B362" s="20" t="s">
        <v>842</v>
      </c>
      <c r="C362" s="21" t="s">
        <v>1853</v>
      </c>
      <c r="D362" s="21" t="s">
        <v>1854</v>
      </c>
      <c r="E362" s="21" t="s">
        <v>1004</v>
      </c>
      <c r="F362" s="21" t="s">
        <v>1855</v>
      </c>
      <c r="G362" s="22">
        <v>200</v>
      </c>
      <c r="H362" s="22">
        <f t="shared" si="28"/>
        <v>200</v>
      </c>
      <c r="I362" s="22">
        <v>44</v>
      </c>
      <c r="J362" s="22">
        <v>7.8</v>
      </c>
      <c r="K362" s="22">
        <v>23</v>
      </c>
      <c r="L362" s="22">
        <v>15.6</v>
      </c>
      <c r="M362" s="22">
        <v>15.6</v>
      </c>
      <c r="N362" s="22">
        <v>23.6</v>
      </c>
      <c r="O362" s="26">
        <v>15.6</v>
      </c>
      <c r="P362" s="22">
        <v>7.8</v>
      </c>
      <c r="Q362" s="22">
        <v>15.6</v>
      </c>
      <c r="R362" s="22">
        <v>7.8</v>
      </c>
      <c r="S362" s="22">
        <v>7.8</v>
      </c>
      <c r="T362" s="22">
        <v>7.8</v>
      </c>
      <c r="U362" s="22">
        <v>8</v>
      </c>
      <c r="V362" s="22">
        <v>0</v>
      </c>
      <c r="W362" s="22">
        <f t="shared" si="31"/>
        <v>0</v>
      </c>
    </row>
    <row r="363" ht="25.5" customHeight="1" spans="1:23">
      <c r="A363" s="19" t="s">
        <v>841</v>
      </c>
      <c r="B363" s="20" t="s">
        <v>842</v>
      </c>
      <c r="C363" s="21" t="s">
        <v>1806</v>
      </c>
      <c r="D363" s="21" t="s">
        <v>1807</v>
      </c>
      <c r="E363" s="21" t="s">
        <v>1004</v>
      </c>
      <c r="F363" s="21" t="s">
        <v>1808</v>
      </c>
      <c r="G363" s="22">
        <v>160</v>
      </c>
      <c r="H363" s="22">
        <f t="shared" si="28"/>
        <v>160</v>
      </c>
      <c r="I363" s="22">
        <v>0</v>
      </c>
      <c r="J363" s="22">
        <v>0</v>
      </c>
      <c r="K363" s="22">
        <v>10</v>
      </c>
      <c r="L363" s="22">
        <v>0</v>
      </c>
      <c r="M363" s="22">
        <v>30</v>
      </c>
      <c r="N363" s="22">
        <v>0</v>
      </c>
      <c r="O363" s="26">
        <v>10</v>
      </c>
      <c r="P363" s="22">
        <v>30</v>
      </c>
      <c r="Q363" s="22">
        <v>50</v>
      </c>
      <c r="R363" s="22">
        <v>30</v>
      </c>
      <c r="S363" s="22">
        <v>0</v>
      </c>
      <c r="T363" s="22">
        <v>0</v>
      </c>
      <c r="U363" s="22">
        <v>0</v>
      </c>
      <c r="V363" s="22">
        <v>0</v>
      </c>
      <c r="W363" s="22">
        <f t="shared" si="31"/>
        <v>0</v>
      </c>
    </row>
    <row r="364" ht="25.5" customHeight="1" spans="1:23">
      <c r="A364" s="19" t="s">
        <v>841</v>
      </c>
      <c r="B364" s="20" t="s">
        <v>842</v>
      </c>
      <c r="C364" s="21" t="s">
        <v>1842</v>
      </c>
      <c r="D364" s="21" t="s">
        <v>1843</v>
      </c>
      <c r="E364" s="21" t="s">
        <v>1004</v>
      </c>
      <c r="F364" s="21" t="s">
        <v>1856</v>
      </c>
      <c r="G364" s="22">
        <v>1684.7</v>
      </c>
      <c r="H364" s="22">
        <f t="shared" si="28"/>
        <v>1684.7</v>
      </c>
      <c r="I364" s="22">
        <v>0</v>
      </c>
      <c r="J364" s="22">
        <v>520</v>
      </c>
      <c r="K364" s="22">
        <v>0</v>
      </c>
      <c r="L364" s="22">
        <v>0</v>
      </c>
      <c r="M364" s="22">
        <v>0</v>
      </c>
      <c r="N364" s="22">
        <v>0</v>
      </c>
      <c r="O364" s="26">
        <v>0</v>
      </c>
      <c r="P364" s="22">
        <v>0</v>
      </c>
      <c r="Q364" s="22">
        <v>205.52</v>
      </c>
      <c r="R364" s="22">
        <v>446.26</v>
      </c>
      <c r="S364" s="22">
        <v>512.92</v>
      </c>
      <c r="T364" s="22">
        <v>0</v>
      </c>
      <c r="U364" s="22">
        <v>0</v>
      </c>
      <c r="V364" s="22">
        <v>0</v>
      </c>
      <c r="W364" s="22">
        <f t="shared" si="31"/>
        <v>0</v>
      </c>
    </row>
    <row r="365" ht="25.5" customHeight="1" spans="1:23">
      <c r="A365" s="19" t="s">
        <v>841</v>
      </c>
      <c r="B365" s="20" t="s">
        <v>842</v>
      </c>
      <c r="C365" s="21" t="s">
        <v>1857</v>
      </c>
      <c r="D365" s="21" t="s">
        <v>1858</v>
      </c>
      <c r="E365" s="21" t="s">
        <v>1004</v>
      </c>
      <c r="F365" s="21" t="s">
        <v>1859</v>
      </c>
      <c r="G365" s="22">
        <v>239</v>
      </c>
      <c r="H365" s="22">
        <f t="shared" si="28"/>
        <v>239</v>
      </c>
      <c r="I365" s="22">
        <v>0</v>
      </c>
      <c r="J365" s="22">
        <v>0</v>
      </c>
      <c r="K365" s="22">
        <v>0</v>
      </c>
      <c r="L365" s="22">
        <v>0</v>
      </c>
      <c r="M365" s="22">
        <v>0</v>
      </c>
      <c r="N365" s="22">
        <v>0</v>
      </c>
      <c r="O365" s="26">
        <v>0</v>
      </c>
      <c r="P365" s="22">
        <v>0</v>
      </c>
      <c r="Q365" s="22">
        <v>239</v>
      </c>
      <c r="R365" s="22">
        <v>0</v>
      </c>
      <c r="S365" s="22">
        <v>0</v>
      </c>
      <c r="T365" s="22">
        <v>0</v>
      </c>
      <c r="U365" s="22">
        <v>0</v>
      </c>
      <c r="V365" s="22">
        <v>0</v>
      </c>
      <c r="W365" s="22">
        <f t="shared" si="31"/>
        <v>0</v>
      </c>
    </row>
    <row r="366" ht="25.5" customHeight="1" spans="1:23">
      <c r="A366" s="19" t="s">
        <v>841</v>
      </c>
      <c r="B366" s="20" t="s">
        <v>842</v>
      </c>
      <c r="C366" s="21" t="s">
        <v>1842</v>
      </c>
      <c r="D366" s="21" t="s">
        <v>1843</v>
      </c>
      <c r="E366" s="21" t="s">
        <v>1004</v>
      </c>
      <c r="F366" s="21" t="s">
        <v>1844</v>
      </c>
      <c r="G366" s="22">
        <v>4000</v>
      </c>
      <c r="H366" s="22">
        <f t="shared" si="28"/>
        <v>4000</v>
      </c>
      <c r="I366" s="22">
        <v>0</v>
      </c>
      <c r="J366" s="22">
        <v>0</v>
      </c>
      <c r="K366" s="22">
        <v>1500</v>
      </c>
      <c r="L366" s="22">
        <v>0</v>
      </c>
      <c r="M366" s="22">
        <v>250</v>
      </c>
      <c r="N366" s="22">
        <v>750</v>
      </c>
      <c r="O366" s="26">
        <v>1000</v>
      </c>
      <c r="P366" s="22">
        <v>0</v>
      </c>
      <c r="Q366" s="22">
        <v>500</v>
      </c>
      <c r="R366" s="22">
        <v>0</v>
      </c>
      <c r="S366" s="22">
        <v>0</v>
      </c>
      <c r="T366" s="22">
        <v>0</v>
      </c>
      <c r="U366" s="22">
        <v>0</v>
      </c>
      <c r="V366" s="22">
        <v>0</v>
      </c>
      <c r="W366" s="22">
        <f t="shared" si="31"/>
        <v>0</v>
      </c>
    </row>
    <row r="367" ht="25.5" customHeight="1" spans="1:23">
      <c r="A367" s="19" t="s">
        <v>841</v>
      </c>
      <c r="B367" s="20" t="s">
        <v>842</v>
      </c>
      <c r="C367" s="21" t="s">
        <v>1860</v>
      </c>
      <c r="D367" s="21" t="s">
        <v>1861</v>
      </c>
      <c r="E367" s="21" t="s">
        <v>1004</v>
      </c>
      <c r="F367" s="21" t="s">
        <v>1862</v>
      </c>
      <c r="G367" s="22">
        <v>5235</v>
      </c>
      <c r="H367" s="22">
        <f t="shared" si="28"/>
        <v>5235</v>
      </c>
      <c r="I367" s="22">
        <v>0</v>
      </c>
      <c r="J367" s="22">
        <v>320</v>
      </c>
      <c r="K367" s="22">
        <v>901</v>
      </c>
      <c r="L367" s="22">
        <v>650</v>
      </c>
      <c r="M367" s="22">
        <v>455</v>
      </c>
      <c r="N367" s="22">
        <v>660</v>
      </c>
      <c r="O367" s="26">
        <v>539</v>
      </c>
      <c r="P367" s="22">
        <v>330</v>
      </c>
      <c r="Q367" s="22">
        <v>277</v>
      </c>
      <c r="R367" s="22">
        <v>133</v>
      </c>
      <c r="S367" s="22">
        <v>553</v>
      </c>
      <c r="T367" s="22">
        <v>282</v>
      </c>
      <c r="U367" s="22">
        <v>135</v>
      </c>
      <c r="V367" s="22">
        <v>0</v>
      </c>
      <c r="W367" s="22">
        <f t="shared" si="31"/>
        <v>0</v>
      </c>
    </row>
    <row r="368" ht="25.5" customHeight="1" spans="1:23">
      <c r="A368" s="19" t="s">
        <v>841</v>
      </c>
      <c r="B368" s="20" t="s">
        <v>842</v>
      </c>
      <c r="C368" s="21" t="s">
        <v>1839</v>
      </c>
      <c r="D368" s="21" t="s">
        <v>1840</v>
      </c>
      <c r="E368" s="21" t="s">
        <v>1004</v>
      </c>
      <c r="F368" s="21" t="s">
        <v>1863</v>
      </c>
      <c r="G368" s="22">
        <v>3161</v>
      </c>
      <c r="H368" s="22">
        <f t="shared" si="28"/>
        <v>3161</v>
      </c>
      <c r="I368" s="22">
        <v>13.51</v>
      </c>
      <c r="J368" s="22">
        <v>306.19</v>
      </c>
      <c r="K368" s="22">
        <v>376.18</v>
      </c>
      <c r="L368" s="22">
        <v>249.95</v>
      </c>
      <c r="M368" s="22">
        <v>309.59</v>
      </c>
      <c r="N368" s="22">
        <v>264.25</v>
      </c>
      <c r="O368" s="26">
        <v>287.25</v>
      </c>
      <c r="P368" s="22">
        <v>223.13</v>
      </c>
      <c r="Q368" s="22">
        <v>289.93</v>
      </c>
      <c r="R368" s="22">
        <v>397.55</v>
      </c>
      <c r="S368" s="22">
        <v>230.65</v>
      </c>
      <c r="T368" s="22">
        <v>122.23</v>
      </c>
      <c r="U368" s="22">
        <v>90.59</v>
      </c>
      <c r="V368" s="22">
        <v>0</v>
      </c>
      <c r="W368" s="22">
        <f t="shared" si="31"/>
        <v>0</v>
      </c>
    </row>
    <row r="369" ht="25.5" customHeight="1" spans="1:23">
      <c r="A369" s="19" t="s">
        <v>841</v>
      </c>
      <c r="B369" s="20" t="s">
        <v>842</v>
      </c>
      <c r="C369" s="21" t="s">
        <v>1864</v>
      </c>
      <c r="D369" s="21" t="s">
        <v>1865</v>
      </c>
      <c r="E369" s="21" t="s">
        <v>1004</v>
      </c>
      <c r="F369" s="21" t="s">
        <v>1866</v>
      </c>
      <c r="G369" s="22">
        <v>1823</v>
      </c>
      <c r="H369" s="22">
        <f t="shared" ref="H369:H417" si="32">SUM(I369:V369)</f>
        <v>1823</v>
      </c>
      <c r="I369" s="22">
        <v>0</v>
      </c>
      <c r="J369" s="22">
        <v>111</v>
      </c>
      <c r="K369" s="22">
        <v>314</v>
      </c>
      <c r="L369" s="22">
        <v>226</v>
      </c>
      <c r="M369" s="22">
        <v>159</v>
      </c>
      <c r="N369" s="22">
        <v>230</v>
      </c>
      <c r="O369" s="26">
        <v>188</v>
      </c>
      <c r="P369" s="22">
        <v>114</v>
      </c>
      <c r="Q369" s="22">
        <v>97</v>
      </c>
      <c r="R369" s="22">
        <v>46</v>
      </c>
      <c r="S369" s="22">
        <v>193</v>
      </c>
      <c r="T369" s="22">
        <v>98</v>
      </c>
      <c r="U369" s="22">
        <v>47</v>
      </c>
      <c r="V369" s="22">
        <v>0</v>
      </c>
      <c r="W369" s="22">
        <f t="shared" si="31"/>
        <v>0</v>
      </c>
    </row>
    <row r="370" ht="25.5" customHeight="1" spans="1:23">
      <c r="A370" s="19" t="s">
        <v>841</v>
      </c>
      <c r="B370" s="20" t="s">
        <v>842</v>
      </c>
      <c r="C370" s="21" t="s">
        <v>1867</v>
      </c>
      <c r="D370" s="21" t="s">
        <v>1868</v>
      </c>
      <c r="E370" s="21" t="s">
        <v>1004</v>
      </c>
      <c r="F370" s="21" t="s">
        <v>1869</v>
      </c>
      <c r="G370" s="22">
        <v>104</v>
      </c>
      <c r="H370" s="22">
        <f t="shared" si="32"/>
        <v>104</v>
      </c>
      <c r="I370" s="22">
        <v>19</v>
      </c>
      <c r="J370" s="22">
        <v>8</v>
      </c>
      <c r="K370" s="22">
        <v>17</v>
      </c>
      <c r="L370" s="22">
        <v>7</v>
      </c>
      <c r="M370" s="22">
        <v>4</v>
      </c>
      <c r="N370" s="22">
        <v>11</v>
      </c>
      <c r="O370" s="26">
        <v>10</v>
      </c>
      <c r="P370" s="22">
        <v>7</v>
      </c>
      <c r="Q370" s="22">
        <v>5</v>
      </c>
      <c r="R370" s="22">
        <v>5</v>
      </c>
      <c r="S370" s="22">
        <v>6</v>
      </c>
      <c r="T370" s="22">
        <v>3</v>
      </c>
      <c r="U370" s="22">
        <v>2</v>
      </c>
      <c r="V370" s="22">
        <v>0</v>
      </c>
      <c r="W370" s="22">
        <f t="shared" si="31"/>
        <v>0</v>
      </c>
    </row>
    <row r="371" ht="25.5" customHeight="1" spans="1:23">
      <c r="A371" s="19" t="s">
        <v>841</v>
      </c>
      <c r="B371" s="20" t="s">
        <v>842</v>
      </c>
      <c r="C371" s="21" t="s">
        <v>1870</v>
      </c>
      <c r="D371" s="21" t="s">
        <v>1871</v>
      </c>
      <c r="E371" s="21" t="s">
        <v>1004</v>
      </c>
      <c r="F371" s="21" t="s">
        <v>1872</v>
      </c>
      <c r="G371" s="22">
        <v>5412.68</v>
      </c>
      <c r="H371" s="22">
        <f t="shared" si="32"/>
        <v>5412.68</v>
      </c>
      <c r="I371" s="22">
        <v>385.68</v>
      </c>
      <c r="J371" s="22">
        <v>298</v>
      </c>
      <c r="K371" s="22">
        <v>850.5</v>
      </c>
      <c r="L371" s="22">
        <v>452.4</v>
      </c>
      <c r="M371" s="22">
        <v>470.6</v>
      </c>
      <c r="N371" s="22">
        <v>426.14</v>
      </c>
      <c r="O371" s="26">
        <v>433.4</v>
      </c>
      <c r="P371" s="22">
        <v>726</v>
      </c>
      <c r="Q371" s="22">
        <v>372.2</v>
      </c>
      <c r="R371" s="22">
        <v>291.4</v>
      </c>
      <c r="S371" s="22">
        <v>306</v>
      </c>
      <c r="T371" s="22">
        <v>376.36</v>
      </c>
      <c r="U371" s="22">
        <v>24</v>
      </c>
      <c r="V371" s="22">
        <v>0</v>
      </c>
      <c r="W371" s="22">
        <f t="shared" si="31"/>
        <v>0</v>
      </c>
    </row>
    <row r="372" ht="25.5" customHeight="1" spans="1:23">
      <c r="A372" s="19" t="s">
        <v>841</v>
      </c>
      <c r="B372" s="20" t="s">
        <v>842</v>
      </c>
      <c r="C372" s="21" t="s">
        <v>1873</v>
      </c>
      <c r="D372" s="21" t="s">
        <v>1874</v>
      </c>
      <c r="E372" s="21" t="s">
        <v>1004</v>
      </c>
      <c r="F372" s="21" t="s">
        <v>1875</v>
      </c>
      <c r="G372" s="22">
        <v>213</v>
      </c>
      <c r="H372" s="22">
        <f t="shared" si="32"/>
        <v>213</v>
      </c>
      <c r="I372" s="22">
        <v>43</v>
      </c>
      <c r="J372" s="22">
        <v>10</v>
      </c>
      <c r="K372" s="22">
        <v>20</v>
      </c>
      <c r="L372" s="22">
        <v>10</v>
      </c>
      <c r="M372" s="22">
        <v>20</v>
      </c>
      <c r="N372" s="22">
        <v>10</v>
      </c>
      <c r="O372" s="26">
        <v>10</v>
      </c>
      <c r="P372" s="22">
        <v>50</v>
      </c>
      <c r="Q372" s="22">
        <v>10</v>
      </c>
      <c r="R372" s="22">
        <v>10</v>
      </c>
      <c r="S372" s="22">
        <v>10</v>
      </c>
      <c r="T372" s="22">
        <v>10</v>
      </c>
      <c r="U372" s="22">
        <v>0</v>
      </c>
      <c r="V372" s="22">
        <v>0</v>
      </c>
      <c r="W372" s="22">
        <f t="shared" si="31"/>
        <v>0</v>
      </c>
    </row>
    <row r="373" ht="25.5" customHeight="1" spans="1:23">
      <c r="A373" s="19" t="s">
        <v>841</v>
      </c>
      <c r="B373" s="20" t="s">
        <v>842</v>
      </c>
      <c r="C373" s="21" t="s">
        <v>1839</v>
      </c>
      <c r="D373" s="21" t="s">
        <v>1840</v>
      </c>
      <c r="E373" s="21" t="s">
        <v>1004</v>
      </c>
      <c r="F373" s="21" t="s">
        <v>1876</v>
      </c>
      <c r="G373" s="22">
        <v>55</v>
      </c>
      <c r="H373" s="22">
        <f t="shared" si="32"/>
        <v>55</v>
      </c>
      <c r="I373" s="22">
        <v>0</v>
      </c>
      <c r="J373" s="22">
        <v>0</v>
      </c>
      <c r="K373" s="22">
        <v>0</v>
      </c>
      <c r="L373" s="22">
        <v>0</v>
      </c>
      <c r="M373" s="22">
        <v>0</v>
      </c>
      <c r="N373" s="22">
        <v>0</v>
      </c>
      <c r="O373" s="26">
        <v>0</v>
      </c>
      <c r="P373" s="22">
        <v>0</v>
      </c>
      <c r="Q373" s="22">
        <v>0</v>
      </c>
      <c r="R373" s="22">
        <v>0</v>
      </c>
      <c r="S373" s="22">
        <v>55</v>
      </c>
      <c r="T373" s="22">
        <v>0</v>
      </c>
      <c r="U373" s="22">
        <v>0</v>
      </c>
      <c r="V373" s="22">
        <v>0</v>
      </c>
      <c r="W373" s="22">
        <f t="shared" si="31"/>
        <v>0</v>
      </c>
    </row>
    <row r="374" ht="25.5" customHeight="1" spans="1:23">
      <c r="A374" s="19" t="s">
        <v>841</v>
      </c>
      <c r="B374" s="20" t="s">
        <v>842</v>
      </c>
      <c r="C374" s="21" t="s">
        <v>1877</v>
      </c>
      <c r="D374" s="21" t="s">
        <v>1878</v>
      </c>
      <c r="E374" s="21" t="s">
        <v>1004</v>
      </c>
      <c r="F374" s="21" t="s">
        <v>1879</v>
      </c>
      <c r="G374" s="22">
        <v>60</v>
      </c>
      <c r="H374" s="22">
        <f t="shared" si="32"/>
        <v>60</v>
      </c>
      <c r="I374" s="22">
        <v>0</v>
      </c>
      <c r="J374" s="22">
        <v>0</v>
      </c>
      <c r="K374" s="22">
        <v>0</v>
      </c>
      <c r="L374" s="22">
        <v>0</v>
      </c>
      <c r="M374" s="22">
        <v>0</v>
      </c>
      <c r="N374" s="22">
        <v>60</v>
      </c>
      <c r="O374" s="26">
        <v>0</v>
      </c>
      <c r="P374" s="22">
        <v>0</v>
      </c>
      <c r="Q374" s="22">
        <v>0</v>
      </c>
      <c r="R374" s="22">
        <v>0</v>
      </c>
      <c r="S374" s="22">
        <v>0</v>
      </c>
      <c r="T374" s="22">
        <v>0</v>
      </c>
      <c r="U374" s="22">
        <v>0</v>
      </c>
      <c r="V374" s="22">
        <v>0</v>
      </c>
      <c r="W374" s="22">
        <f t="shared" si="31"/>
        <v>0</v>
      </c>
    </row>
    <row r="375" ht="25.5" customHeight="1" spans="1:23">
      <c r="A375" s="19" t="s">
        <v>841</v>
      </c>
      <c r="B375" s="20" t="s">
        <v>842</v>
      </c>
      <c r="C375" s="21" t="s">
        <v>1880</v>
      </c>
      <c r="D375" s="21" t="s">
        <v>847</v>
      </c>
      <c r="E375" s="21" t="s">
        <v>1004</v>
      </c>
      <c r="F375" s="21" t="s">
        <v>1881</v>
      </c>
      <c r="G375" s="22">
        <v>3294.73</v>
      </c>
      <c r="H375" s="22">
        <f t="shared" si="32"/>
        <v>3294.73</v>
      </c>
      <c r="I375" s="22">
        <v>0</v>
      </c>
      <c r="J375" s="22">
        <v>33.51</v>
      </c>
      <c r="K375" s="22">
        <v>825.56</v>
      </c>
      <c r="L375" s="22">
        <v>0</v>
      </c>
      <c r="M375" s="22">
        <v>148.92</v>
      </c>
      <c r="N375" s="22">
        <v>1243.66</v>
      </c>
      <c r="O375" s="26">
        <v>0</v>
      </c>
      <c r="P375" s="22">
        <v>24.54</v>
      </c>
      <c r="Q375" s="22">
        <v>412.75</v>
      </c>
      <c r="R375" s="22">
        <v>437.67</v>
      </c>
      <c r="S375" s="22">
        <v>0</v>
      </c>
      <c r="T375" s="22">
        <v>168.12</v>
      </c>
      <c r="U375" s="22">
        <v>0</v>
      </c>
      <c r="V375" s="22">
        <v>0</v>
      </c>
      <c r="W375" s="22">
        <f t="shared" si="31"/>
        <v>0</v>
      </c>
    </row>
    <row r="376" ht="25.5" customHeight="1" spans="1:23">
      <c r="A376" s="19" t="s">
        <v>841</v>
      </c>
      <c r="B376" s="20" t="s">
        <v>842</v>
      </c>
      <c r="C376" s="21" t="s">
        <v>1882</v>
      </c>
      <c r="D376" s="21" t="s">
        <v>1883</v>
      </c>
      <c r="E376" s="21" t="s">
        <v>1004</v>
      </c>
      <c r="F376" s="21" t="s">
        <v>1884</v>
      </c>
      <c r="G376" s="22">
        <v>450</v>
      </c>
      <c r="H376" s="22">
        <f t="shared" si="32"/>
        <v>450</v>
      </c>
      <c r="I376" s="22">
        <v>0</v>
      </c>
      <c r="J376" s="22">
        <v>0</v>
      </c>
      <c r="K376" s="22">
        <v>0</v>
      </c>
      <c r="L376" s="22">
        <v>0</v>
      </c>
      <c r="M376" s="22">
        <v>0</v>
      </c>
      <c r="N376" s="22">
        <v>0</v>
      </c>
      <c r="O376" s="26">
        <v>0</v>
      </c>
      <c r="P376" s="22">
        <v>0</v>
      </c>
      <c r="Q376" s="22">
        <v>450</v>
      </c>
      <c r="R376" s="22">
        <v>0</v>
      </c>
      <c r="S376" s="22">
        <v>0</v>
      </c>
      <c r="T376" s="22">
        <v>0</v>
      </c>
      <c r="U376" s="22">
        <v>0</v>
      </c>
      <c r="V376" s="22">
        <v>0</v>
      </c>
      <c r="W376" s="22">
        <f t="shared" ref="W376:W407" si="33">G376-H376</f>
        <v>0</v>
      </c>
    </row>
    <row r="377" ht="25.5" customHeight="1" spans="1:23">
      <c r="A377" s="19" t="s">
        <v>841</v>
      </c>
      <c r="B377" s="20" t="s">
        <v>842</v>
      </c>
      <c r="C377" s="21" t="s">
        <v>1885</v>
      </c>
      <c r="D377" s="21" t="s">
        <v>1886</v>
      </c>
      <c r="E377" s="21" t="s">
        <v>1004</v>
      </c>
      <c r="F377" s="21" t="s">
        <v>1887</v>
      </c>
      <c r="G377" s="22">
        <v>556.12</v>
      </c>
      <c r="H377" s="22">
        <f t="shared" si="32"/>
        <v>556.12</v>
      </c>
      <c r="I377" s="22">
        <v>0</v>
      </c>
      <c r="J377" s="22">
        <v>59.24</v>
      </c>
      <c r="K377" s="22">
        <v>59.77</v>
      </c>
      <c r="L377" s="22">
        <v>20.82</v>
      </c>
      <c r="M377" s="22">
        <v>17.48</v>
      </c>
      <c r="N377" s="22">
        <v>12.15</v>
      </c>
      <c r="O377" s="26">
        <v>31.66</v>
      </c>
      <c r="P377" s="22">
        <v>17.34</v>
      </c>
      <c r="Q377" s="22">
        <v>69.95</v>
      </c>
      <c r="R377" s="22">
        <v>111.33</v>
      </c>
      <c r="S377" s="22">
        <v>50.46</v>
      </c>
      <c r="T377" s="22">
        <v>74.01</v>
      </c>
      <c r="U377" s="22">
        <v>31.91</v>
      </c>
      <c r="V377" s="22">
        <v>0</v>
      </c>
      <c r="W377" s="22">
        <f t="shared" si="33"/>
        <v>0</v>
      </c>
    </row>
    <row r="378" ht="25.5" customHeight="1" spans="1:23">
      <c r="A378" s="19" t="s">
        <v>841</v>
      </c>
      <c r="B378" s="20" t="s">
        <v>842</v>
      </c>
      <c r="C378" s="21" t="s">
        <v>1888</v>
      </c>
      <c r="D378" s="21" t="s">
        <v>1889</v>
      </c>
      <c r="E378" s="21" t="s">
        <v>1004</v>
      </c>
      <c r="F378" s="21" t="s">
        <v>1890</v>
      </c>
      <c r="G378" s="22">
        <v>11132</v>
      </c>
      <c r="H378" s="22">
        <f t="shared" si="32"/>
        <v>11132</v>
      </c>
      <c r="I378" s="22">
        <v>0</v>
      </c>
      <c r="J378" s="22">
        <v>233</v>
      </c>
      <c r="K378" s="22">
        <v>1320</v>
      </c>
      <c r="L378" s="22">
        <v>376</v>
      </c>
      <c r="M378" s="22">
        <v>1722</v>
      </c>
      <c r="N378" s="22">
        <v>795</v>
      </c>
      <c r="O378" s="26">
        <v>885</v>
      </c>
      <c r="P378" s="22">
        <v>1145.5</v>
      </c>
      <c r="Q378" s="22">
        <v>1522</v>
      </c>
      <c r="R378" s="22">
        <v>236.5</v>
      </c>
      <c r="S378" s="22">
        <v>301</v>
      </c>
      <c r="T378" s="22">
        <v>2580</v>
      </c>
      <c r="U378" s="22">
        <v>16</v>
      </c>
      <c r="V378" s="22">
        <v>0</v>
      </c>
      <c r="W378" s="22">
        <f t="shared" si="33"/>
        <v>0</v>
      </c>
    </row>
    <row r="379" ht="25.5" customHeight="1" spans="1:23">
      <c r="A379" s="19" t="s">
        <v>841</v>
      </c>
      <c r="B379" s="20" t="s">
        <v>842</v>
      </c>
      <c r="C379" s="21" t="s">
        <v>1891</v>
      </c>
      <c r="D379" s="21" t="s">
        <v>1892</v>
      </c>
      <c r="E379" s="21" t="s">
        <v>1004</v>
      </c>
      <c r="F379" s="21" t="s">
        <v>1893</v>
      </c>
      <c r="G379" s="22">
        <v>12892</v>
      </c>
      <c r="H379" s="22">
        <f t="shared" si="32"/>
        <v>12892</v>
      </c>
      <c r="I379" s="22">
        <v>0</v>
      </c>
      <c r="J379" s="22">
        <v>326</v>
      </c>
      <c r="K379" s="22">
        <v>1305</v>
      </c>
      <c r="L379" s="22">
        <v>1142</v>
      </c>
      <c r="M379" s="22">
        <v>1631</v>
      </c>
      <c r="N379" s="22">
        <v>328</v>
      </c>
      <c r="O379" s="26">
        <v>979</v>
      </c>
      <c r="P379" s="22">
        <v>2937</v>
      </c>
      <c r="Q379" s="22">
        <v>2448</v>
      </c>
      <c r="R379" s="22">
        <v>164</v>
      </c>
      <c r="S379" s="22">
        <v>653</v>
      </c>
      <c r="T379" s="22">
        <v>979</v>
      </c>
      <c r="U379" s="22">
        <v>0</v>
      </c>
      <c r="V379" s="22">
        <v>0</v>
      </c>
      <c r="W379" s="22">
        <f t="shared" si="33"/>
        <v>0</v>
      </c>
    </row>
    <row r="380" ht="25.5" customHeight="1" spans="1:23">
      <c r="A380" s="19" t="s">
        <v>841</v>
      </c>
      <c r="B380" s="20" t="s">
        <v>842</v>
      </c>
      <c r="C380" s="21" t="s">
        <v>1894</v>
      </c>
      <c r="D380" s="21" t="s">
        <v>1895</v>
      </c>
      <c r="E380" s="21" t="s">
        <v>1004</v>
      </c>
      <c r="F380" s="21" t="s">
        <v>1896</v>
      </c>
      <c r="G380" s="22">
        <v>369.69</v>
      </c>
      <c r="H380" s="22">
        <f t="shared" si="32"/>
        <v>369.69</v>
      </c>
      <c r="I380" s="22">
        <v>0</v>
      </c>
      <c r="J380" s="22">
        <v>22.56</v>
      </c>
      <c r="K380" s="22">
        <v>64.2</v>
      </c>
      <c r="L380" s="22">
        <v>45.81</v>
      </c>
      <c r="M380" s="22">
        <v>32.07</v>
      </c>
      <c r="N380" s="22">
        <v>46.5</v>
      </c>
      <c r="O380" s="26">
        <v>37.97</v>
      </c>
      <c r="P380" s="22">
        <v>23.25</v>
      </c>
      <c r="Q380" s="22">
        <v>19.59</v>
      </c>
      <c r="R380" s="22">
        <v>9.38</v>
      </c>
      <c r="S380" s="22">
        <v>38.98</v>
      </c>
      <c r="T380" s="22">
        <v>19.84</v>
      </c>
      <c r="U380" s="22">
        <v>9.54</v>
      </c>
      <c r="V380" s="22">
        <v>0</v>
      </c>
      <c r="W380" s="22">
        <f t="shared" si="33"/>
        <v>0</v>
      </c>
    </row>
    <row r="381" ht="25.5" customHeight="1" spans="1:23">
      <c r="A381" s="19" t="s">
        <v>841</v>
      </c>
      <c r="B381" s="20" t="s">
        <v>842</v>
      </c>
      <c r="C381" s="21" t="s">
        <v>1897</v>
      </c>
      <c r="D381" s="21" t="s">
        <v>1898</v>
      </c>
      <c r="E381" s="21" t="s">
        <v>1004</v>
      </c>
      <c r="F381" s="21" t="s">
        <v>1899</v>
      </c>
      <c r="G381" s="22">
        <v>8431</v>
      </c>
      <c r="H381" s="22">
        <f t="shared" si="32"/>
        <v>8431</v>
      </c>
      <c r="I381" s="22">
        <v>0</v>
      </c>
      <c r="J381" s="22">
        <v>0</v>
      </c>
      <c r="K381" s="22">
        <v>0</v>
      </c>
      <c r="L381" s="22">
        <v>0</v>
      </c>
      <c r="M381" s="22">
        <v>0</v>
      </c>
      <c r="N381" s="22">
        <v>0</v>
      </c>
      <c r="O381" s="26">
        <v>0</v>
      </c>
      <c r="P381" s="22">
        <v>0</v>
      </c>
      <c r="Q381" s="22">
        <v>0</v>
      </c>
      <c r="R381" s="22">
        <v>0</v>
      </c>
      <c r="S381" s="22">
        <v>8431</v>
      </c>
      <c r="T381" s="22">
        <v>0</v>
      </c>
      <c r="U381" s="22">
        <v>0</v>
      </c>
      <c r="V381" s="22">
        <v>0</v>
      </c>
      <c r="W381" s="22">
        <f t="shared" si="33"/>
        <v>0</v>
      </c>
    </row>
    <row r="382" ht="25.5" customHeight="1" spans="1:23">
      <c r="A382" s="19" t="s">
        <v>841</v>
      </c>
      <c r="B382" s="20" t="s">
        <v>842</v>
      </c>
      <c r="C382" s="21" t="s">
        <v>1900</v>
      </c>
      <c r="D382" s="21" t="s">
        <v>1901</v>
      </c>
      <c r="E382" s="21" t="s">
        <v>1004</v>
      </c>
      <c r="F382" s="21" t="s">
        <v>1902</v>
      </c>
      <c r="G382" s="22">
        <v>10015</v>
      </c>
      <c r="H382" s="22">
        <f t="shared" si="32"/>
        <v>10015</v>
      </c>
      <c r="I382" s="22">
        <v>0</v>
      </c>
      <c r="J382" s="22">
        <v>342</v>
      </c>
      <c r="K382" s="22">
        <v>1360</v>
      </c>
      <c r="L382" s="22">
        <v>1190</v>
      </c>
      <c r="M382" s="22">
        <v>1706</v>
      </c>
      <c r="N382" s="22">
        <v>342</v>
      </c>
      <c r="O382" s="26">
        <v>1020</v>
      </c>
      <c r="P382" s="22">
        <v>833</v>
      </c>
      <c r="Q382" s="22">
        <v>1390</v>
      </c>
      <c r="R382" s="22">
        <v>130</v>
      </c>
      <c r="S382" s="22">
        <v>682</v>
      </c>
      <c r="T382" s="22">
        <v>1020</v>
      </c>
      <c r="U382" s="22">
        <v>0</v>
      </c>
      <c r="V382" s="22">
        <v>0</v>
      </c>
      <c r="W382" s="22">
        <f t="shared" si="33"/>
        <v>0</v>
      </c>
    </row>
    <row r="383" ht="25.5" customHeight="1" spans="1:23">
      <c r="A383" s="19" t="s">
        <v>841</v>
      </c>
      <c r="B383" s="20" t="s">
        <v>842</v>
      </c>
      <c r="C383" s="21" t="s">
        <v>1903</v>
      </c>
      <c r="D383" s="21" t="s">
        <v>1904</v>
      </c>
      <c r="E383" s="21" t="s">
        <v>1004</v>
      </c>
      <c r="F383" s="21" t="s">
        <v>1905</v>
      </c>
      <c r="G383" s="22">
        <v>3300</v>
      </c>
      <c r="H383" s="22">
        <f t="shared" si="32"/>
        <v>3300</v>
      </c>
      <c r="I383" s="22">
        <v>0</v>
      </c>
      <c r="J383" s="22">
        <v>18.72</v>
      </c>
      <c r="K383" s="22">
        <v>63.66</v>
      </c>
      <c r="L383" s="22">
        <v>190.2</v>
      </c>
      <c r="M383" s="22">
        <v>368.88</v>
      </c>
      <c r="N383" s="22">
        <v>86.22</v>
      </c>
      <c r="O383" s="26">
        <v>60</v>
      </c>
      <c r="P383" s="22">
        <v>246</v>
      </c>
      <c r="Q383" s="22">
        <v>1080</v>
      </c>
      <c r="R383" s="22">
        <v>72</v>
      </c>
      <c r="S383" s="22">
        <v>1008</v>
      </c>
      <c r="T383" s="22">
        <v>46.32</v>
      </c>
      <c r="U383" s="22">
        <v>60</v>
      </c>
      <c r="V383" s="22">
        <v>0</v>
      </c>
      <c r="W383" s="22">
        <f t="shared" si="33"/>
        <v>0</v>
      </c>
    </row>
    <row r="384" ht="25.5" customHeight="1" spans="1:23">
      <c r="A384" s="19" t="s">
        <v>841</v>
      </c>
      <c r="B384" s="20" t="s">
        <v>842</v>
      </c>
      <c r="C384" s="21" t="s">
        <v>1906</v>
      </c>
      <c r="D384" s="21" t="s">
        <v>1907</v>
      </c>
      <c r="E384" s="21" t="s">
        <v>1004</v>
      </c>
      <c r="F384" s="21" t="s">
        <v>1908</v>
      </c>
      <c r="G384" s="22">
        <v>4808</v>
      </c>
      <c r="H384" s="22">
        <f t="shared" si="32"/>
        <v>4808</v>
      </c>
      <c r="I384" s="22">
        <v>0</v>
      </c>
      <c r="J384" s="22">
        <v>294</v>
      </c>
      <c r="K384" s="22">
        <v>827</v>
      </c>
      <c r="L384" s="22">
        <v>597</v>
      </c>
      <c r="M384" s="22">
        <v>418</v>
      </c>
      <c r="N384" s="22">
        <v>606</v>
      </c>
      <c r="O384" s="26">
        <v>495</v>
      </c>
      <c r="P384" s="22">
        <v>303</v>
      </c>
      <c r="Q384" s="22">
        <v>255</v>
      </c>
      <c r="R384" s="22">
        <v>122</v>
      </c>
      <c r="S384" s="22">
        <v>508</v>
      </c>
      <c r="T384" s="22">
        <v>259</v>
      </c>
      <c r="U384" s="22">
        <v>124</v>
      </c>
      <c r="V384" s="22">
        <v>0</v>
      </c>
      <c r="W384" s="22">
        <f t="shared" si="33"/>
        <v>0</v>
      </c>
    </row>
    <row r="385" ht="25.5" customHeight="1" spans="1:23">
      <c r="A385" s="19" t="s">
        <v>841</v>
      </c>
      <c r="B385" s="20" t="s">
        <v>842</v>
      </c>
      <c r="C385" s="21" t="s">
        <v>1909</v>
      </c>
      <c r="D385" s="21" t="s">
        <v>1910</v>
      </c>
      <c r="E385" s="21" t="s">
        <v>1004</v>
      </c>
      <c r="F385" s="21" t="s">
        <v>1911</v>
      </c>
      <c r="G385" s="22">
        <v>673.8</v>
      </c>
      <c r="H385" s="22">
        <f t="shared" si="32"/>
        <v>673.8</v>
      </c>
      <c r="I385" s="22">
        <v>134.8</v>
      </c>
      <c r="J385" s="22">
        <v>0</v>
      </c>
      <c r="K385" s="22">
        <v>30</v>
      </c>
      <c r="L385" s="22">
        <v>0</v>
      </c>
      <c r="M385" s="22">
        <v>318</v>
      </c>
      <c r="N385" s="22">
        <v>0</v>
      </c>
      <c r="O385" s="26">
        <v>18</v>
      </c>
      <c r="P385" s="22">
        <v>78</v>
      </c>
      <c r="Q385" s="22">
        <v>0</v>
      </c>
      <c r="R385" s="22">
        <v>75</v>
      </c>
      <c r="S385" s="22">
        <v>20</v>
      </c>
      <c r="T385" s="22">
        <v>0</v>
      </c>
      <c r="U385" s="22">
        <v>0</v>
      </c>
      <c r="V385" s="22">
        <v>0</v>
      </c>
      <c r="W385" s="22">
        <f t="shared" si="33"/>
        <v>0</v>
      </c>
    </row>
    <row r="386" ht="25.5" customHeight="1" spans="1:23">
      <c r="A386" s="19" t="s">
        <v>841</v>
      </c>
      <c r="B386" s="20" t="s">
        <v>842</v>
      </c>
      <c r="C386" s="21" t="s">
        <v>1912</v>
      </c>
      <c r="D386" s="21" t="s">
        <v>1913</v>
      </c>
      <c r="E386" s="21" t="s">
        <v>1004</v>
      </c>
      <c r="F386" s="21" t="s">
        <v>1914</v>
      </c>
      <c r="G386" s="22">
        <v>515</v>
      </c>
      <c r="H386" s="22">
        <f t="shared" si="32"/>
        <v>515</v>
      </c>
      <c r="I386" s="22">
        <v>40</v>
      </c>
      <c r="J386" s="22">
        <v>0</v>
      </c>
      <c r="K386" s="22">
        <v>10</v>
      </c>
      <c r="L386" s="22">
        <v>0</v>
      </c>
      <c r="M386" s="22">
        <v>70</v>
      </c>
      <c r="N386" s="22">
        <v>0</v>
      </c>
      <c r="O386" s="26">
        <v>10</v>
      </c>
      <c r="P386" s="22">
        <v>165</v>
      </c>
      <c r="Q386" s="22">
        <v>85</v>
      </c>
      <c r="R386" s="22">
        <v>10</v>
      </c>
      <c r="S386" s="22">
        <v>80</v>
      </c>
      <c r="T386" s="22">
        <v>45</v>
      </c>
      <c r="U386" s="22">
        <v>0</v>
      </c>
      <c r="V386" s="22">
        <v>0</v>
      </c>
      <c r="W386" s="22">
        <f t="shared" si="33"/>
        <v>0</v>
      </c>
    </row>
    <row r="387" ht="25.5" customHeight="1" spans="1:23">
      <c r="A387" s="19" t="s">
        <v>841</v>
      </c>
      <c r="B387" s="20" t="s">
        <v>842</v>
      </c>
      <c r="C387" s="21" t="s">
        <v>1915</v>
      </c>
      <c r="D387" s="21" t="s">
        <v>1916</v>
      </c>
      <c r="E387" s="21" t="s">
        <v>1004</v>
      </c>
      <c r="F387" s="21" t="s">
        <v>1917</v>
      </c>
      <c r="G387" s="22">
        <v>0.6</v>
      </c>
      <c r="H387" s="22">
        <f t="shared" si="32"/>
        <v>0.6</v>
      </c>
      <c r="I387" s="22">
        <v>0</v>
      </c>
      <c r="J387" s="22">
        <v>0.18</v>
      </c>
      <c r="K387" s="22">
        <v>0</v>
      </c>
      <c r="L387" s="22">
        <v>0</v>
      </c>
      <c r="M387" s="22">
        <v>0</v>
      </c>
      <c r="N387" s="22">
        <v>0</v>
      </c>
      <c r="O387" s="26">
        <v>0</v>
      </c>
      <c r="P387" s="22">
        <v>0</v>
      </c>
      <c r="Q387" s="22">
        <v>0</v>
      </c>
      <c r="R387" s="22">
        <v>0.36</v>
      </c>
      <c r="S387" s="22">
        <v>0</v>
      </c>
      <c r="T387" s="22">
        <v>0</v>
      </c>
      <c r="U387" s="22">
        <v>0.06</v>
      </c>
      <c r="V387" s="22">
        <v>0</v>
      </c>
      <c r="W387" s="22">
        <f t="shared" si="33"/>
        <v>0</v>
      </c>
    </row>
    <row r="388" ht="25.5" customHeight="1" spans="1:23">
      <c r="A388" s="19" t="s">
        <v>841</v>
      </c>
      <c r="B388" s="20" t="s">
        <v>842</v>
      </c>
      <c r="C388" s="21" t="s">
        <v>1918</v>
      </c>
      <c r="D388" s="21" t="s">
        <v>1919</v>
      </c>
      <c r="E388" s="21" t="s">
        <v>1004</v>
      </c>
      <c r="F388" s="21" t="s">
        <v>1920</v>
      </c>
      <c r="G388" s="22">
        <v>6.84</v>
      </c>
      <c r="H388" s="22">
        <f t="shared" si="32"/>
        <v>6.84</v>
      </c>
      <c r="I388" s="22">
        <v>0</v>
      </c>
      <c r="J388" s="22">
        <v>3.01</v>
      </c>
      <c r="K388" s="22">
        <v>0</v>
      </c>
      <c r="L388" s="22">
        <v>0</v>
      </c>
      <c r="M388" s="22">
        <v>0.28</v>
      </c>
      <c r="N388" s="22">
        <v>2.15</v>
      </c>
      <c r="O388" s="26">
        <v>0.01</v>
      </c>
      <c r="P388" s="22">
        <v>0.12</v>
      </c>
      <c r="Q388" s="22">
        <v>0</v>
      </c>
      <c r="R388" s="22">
        <v>0.55</v>
      </c>
      <c r="S388" s="22">
        <v>0</v>
      </c>
      <c r="T388" s="22">
        <v>0.12</v>
      </c>
      <c r="U388" s="22">
        <v>0.6</v>
      </c>
      <c r="V388" s="22">
        <v>0</v>
      </c>
      <c r="W388" s="22">
        <f t="shared" si="33"/>
        <v>0</v>
      </c>
    </row>
    <row r="389" ht="25.5" customHeight="1" spans="1:23">
      <c r="A389" s="19" t="s">
        <v>1117</v>
      </c>
      <c r="B389" s="20" t="s">
        <v>1118</v>
      </c>
      <c r="C389" s="21" t="s">
        <v>1921</v>
      </c>
      <c r="D389" s="21" t="s">
        <v>1922</v>
      </c>
      <c r="E389" s="21" t="s">
        <v>1004</v>
      </c>
      <c r="F389" s="21" t="s">
        <v>1923</v>
      </c>
      <c r="G389" s="22">
        <v>250</v>
      </c>
      <c r="H389" s="22">
        <f t="shared" si="32"/>
        <v>250</v>
      </c>
      <c r="I389" s="22">
        <v>5</v>
      </c>
      <c r="J389" s="22">
        <v>2</v>
      </c>
      <c r="K389" s="22">
        <v>4</v>
      </c>
      <c r="L389" s="22">
        <v>3</v>
      </c>
      <c r="M389" s="22">
        <v>1</v>
      </c>
      <c r="N389" s="22">
        <v>2</v>
      </c>
      <c r="O389" s="26">
        <v>2</v>
      </c>
      <c r="P389" s="22">
        <v>3</v>
      </c>
      <c r="Q389" s="22">
        <v>1</v>
      </c>
      <c r="R389" s="22">
        <v>224</v>
      </c>
      <c r="S389" s="22">
        <v>1</v>
      </c>
      <c r="T389" s="22">
        <v>1</v>
      </c>
      <c r="U389" s="22">
        <v>1</v>
      </c>
      <c r="V389" s="22">
        <v>0</v>
      </c>
      <c r="W389" s="22">
        <f t="shared" si="33"/>
        <v>0</v>
      </c>
    </row>
    <row r="390" ht="25.5" customHeight="1" spans="1:23">
      <c r="A390" s="19"/>
      <c r="B390" s="20"/>
      <c r="C390" s="21"/>
      <c r="D390" s="21"/>
      <c r="E390" s="21"/>
      <c r="F390" s="21"/>
      <c r="G390" s="22">
        <f>SUM(G391:G394)</f>
        <v>43186.3</v>
      </c>
      <c r="H390" s="22">
        <f t="shared" si="32"/>
        <v>43186.32</v>
      </c>
      <c r="I390" s="22">
        <f t="shared" ref="I390:V390" si="34">SUM(I391:I394)</f>
        <v>0</v>
      </c>
      <c r="J390" s="22">
        <f t="shared" si="34"/>
        <v>2610.81</v>
      </c>
      <c r="K390" s="22">
        <f t="shared" si="34"/>
        <v>5093.23</v>
      </c>
      <c r="L390" s="22">
        <f t="shared" si="34"/>
        <v>2424.23</v>
      </c>
      <c r="M390" s="22">
        <f t="shared" si="34"/>
        <v>1926.91</v>
      </c>
      <c r="N390" s="22">
        <f t="shared" si="34"/>
        <v>11087.92</v>
      </c>
      <c r="O390" s="26">
        <f t="shared" si="34"/>
        <v>2783.32</v>
      </c>
      <c r="P390" s="22">
        <f t="shared" si="34"/>
        <v>2483.1</v>
      </c>
      <c r="Q390" s="22">
        <f t="shared" si="34"/>
        <v>2244.62</v>
      </c>
      <c r="R390" s="22">
        <f t="shared" si="34"/>
        <v>1798.92</v>
      </c>
      <c r="S390" s="22">
        <f t="shared" si="34"/>
        <v>1878</v>
      </c>
      <c r="T390" s="22">
        <f t="shared" si="34"/>
        <v>2439.47</v>
      </c>
      <c r="U390" s="22">
        <f t="shared" si="34"/>
        <v>6415.79</v>
      </c>
      <c r="V390" s="22">
        <f t="shared" si="34"/>
        <v>0</v>
      </c>
      <c r="W390" s="22">
        <f t="shared" si="33"/>
        <v>-0.0199999999967986</v>
      </c>
    </row>
    <row r="391" ht="25.5" customHeight="1" spans="1:23">
      <c r="A391" s="19" t="s">
        <v>1924</v>
      </c>
      <c r="B391" s="20" t="s">
        <v>1925</v>
      </c>
      <c r="C391" s="21" t="s">
        <v>1926</v>
      </c>
      <c r="D391" s="21" t="s">
        <v>1927</v>
      </c>
      <c r="E391" s="21" t="s">
        <v>1004</v>
      </c>
      <c r="F391" s="21" t="s">
        <v>1928</v>
      </c>
      <c r="G391" s="22">
        <v>15000</v>
      </c>
      <c r="H391" s="22">
        <f t="shared" si="32"/>
        <v>15000</v>
      </c>
      <c r="I391" s="22">
        <v>0</v>
      </c>
      <c r="J391" s="22">
        <v>1060</v>
      </c>
      <c r="K391" s="22">
        <v>1810</v>
      </c>
      <c r="L391" s="22">
        <v>900</v>
      </c>
      <c r="M391" s="22">
        <v>900</v>
      </c>
      <c r="N391" s="22">
        <v>1340</v>
      </c>
      <c r="O391" s="26">
        <v>1060</v>
      </c>
      <c r="P391" s="22">
        <v>1210</v>
      </c>
      <c r="Q391" s="22">
        <v>1340</v>
      </c>
      <c r="R391" s="22">
        <v>900</v>
      </c>
      <c r="S391" s="22">
        <v>900</v>
      </c>
      <c r="T391" s="22">
        <v>1490</v>
      </c>
      <c r="U391" s="22">
        <v>2090</v>
      </c>
      <c r="V391" s="22">
        <v>0</v>
      </c>
      <c r="W391" s="22">
        <f t="shared" si="33"/>
        <v>0</v>
      </c>
    </row>
    <row r="392" ht="25.5" customHeight="1" spans="1:23">
      <c r="A392" s="19" t="s">
        <v>1924</v>
      </c>
      <c r="B392" s="20" t="s">
        <v>1925</v>
      </c>
      <c r="C392" s="21" t="s">
        <v>1929</v>
      </c>
      <c r="D392" s="21" t="s">
        <v>1930</v>
      </c>
      <c r="E392" s="21" t="s">
        <v>1004</v>
      </c>
      <c r="F392" s="21" t="s">
        <v>1931</v>
      </c>
      <c r="G392" s="22">
        <v>11538.3</v>
      </c>
      <c r="H392" s="22">
        <f t="shared" si="32"/>
        <v>11538.3</v>
      </c>
      <c r="I392" s="22">
        <v>0</v>
      </c>
      <c r="J392" s="22">
        <v>0</v>
      </c>
      <c r="K392" s="22">
        <v>0</v>
      </c>
      <c r="L392" s="22">
        <v>0</v>
      </c>
      <c r="M392" s="22">
        <v>0</v>
      </c>
      <c r="N392" s="22">
        <v>7458.3</v>
      </c>
      <c r="O392" s="26">
        <v>0</v>
      </c>
      <c r="P392" s="22">
        <v>0</v>
      </c>
      <c r="Q392" s="22">
        <v>0</v>
      </c>
      <c r="R392" s="22">
        <v>0</v>
      </c>
      <c r="S392" s="22">
        <v>0</v>
      </c>
      <c r="T392" s="22">
        <v>0</v>
      </c>
      <c r="U392" s="22">
        <v>4080</v>
      </c>
      <c r="V392" s="22">
        <v>0</v>
      </c>
      <c r="W392" s="22">
        <f t="shared" si="33"/>
        <v>0</v>
      </c>
    </row>
    <row r="393" ht="25.5" customHeight="1" spans="1:23">
      <c r="A393" s="19" t="s">
        <v>1924</v>
      </c>
      <c r="B393" s="20" t="s">
        <v>1925</v>
      </c>
      <c r="C393" s="21" t="s">
        <v>1932</v>
      </c>
      <c r="D393" s="21" t="s">
        <v>1933</v>
      </c>
      <c r="E393" s="21" t="s">
        <v>1004</v>
      </c>
      <c r="F393" s="21" t="s">
        <v>1934</v>
      </c>
      <c r="G393" s="22">
        <v>16601</v>
      </c>
      <c r="H393" s="22">
        <f t="shared" si="32"/>
        <v>16601.02</v>
      </c>
      <c r="I393" s="22">
        <v>0</v>
      </c>
      <c r="J393" s="22">
        <v>1550.81</v>
      </c>
      <c r="K393" s="22">
        <v>3283.23</v>
      </c>
      <c r="L393" s="22">
        <v>1524.23</v>
      </c>
      <c r="M393" s="22">
        <v>1026.91</v>
      </c>
      <c r="N393" s="22">
        <v>2289.62</v>
      </c>
      <c r="O393" s="26">
        <v>1723.32</v>
      </c>
      <c r="P393" s="22">
        <v>1273.1</v>
      </c>
      <c r="Q393" s="22">
        <v>904.62</v>
      </c>
      <c r="R393" s="22">
        <v>898.92</v>
      </c>
      <c r="S393" s="22">
        <v>978</v>
      </c>
      <c r="T393" s="22">
        <v>902.47</v>
      </c>
      <c r="U393" s="22">
        <v>245.79</v>
      </c>
      <c r="V393" s="22">
        <v>0</v>
      </c>
      <c r="W393" s="22">
        <f t="shared" si="33"/>
        <v>-0.0200000000004366</v>
      </c>
    </row>
    <row r="394" ht="25.5" customHeight="1" spans="1:23">
      <c r="A394" s="19" t="s">
        <v>1924</v>
      </c>
      <c r="B394" s="20" t="s">
        <v>1925</v>
      </c>
      <c r="C394" s="21" t="s">
        <v>1926</v>
      </c>
      <c r="D394" s="21" t="s">
        <v>1927</v>
      </c>
      <c r="E394" s="21" t="s">
        <v>1004</v>
      </c>
      <c r="F394" s="21" t="s">
        <v>1935</v>
      </c>
      <c r="G394" s="22">
        <v>47</v>
      </c>
      <c r="H394" s="22">
        <f t="shared" si="32"/>
        <v>47</v>
      </c>
      <c r="I394" s="22">
        <v>0</v>
      </c>
      <c r="J394" s="22">
        <v>0</v>
      </c>
      <c r="K394" s="22">
        <v>0</v>
      </c>
      <c r="L394" s="22">
        <v>0</v>
      </c>
      <c r="M394" s="22">
        <v>0</v>
      </c>
      <c r="N394" s="22">
        <v>0</v>
      </c>
      <c r="O394" s="26">
        <v>0</v>
      </c>
      <c r="P394" s="22">
        <v>0</v>
      </c>
      <c r="Q394" s="22">
        <v>0</v>
      </c>
      <c r="R394" s="22">
        <v>0</v>
      </c>
      <c r="S394" s="22">
        <v>0</v>
      </c>
      <c r="T394" s="22">
        <v>47</v>
      </c>
      <c r="U394" s="22">
        <v>0</v>
      </c>
      <c r="V394" s="22">
        <v>0</v>
      </c>
      <c r="W394" s="22">
        <f t="shared" si="33"/>
        <v>0</v>
      </c>
    </row>
    <row r="395" ht="25.5" customHeight="1" spans="1:23">
      <c r="A395" s="19"/>
      <c r="B395" s="20"/>
      <c r="C395" s="21"/>
      <c r="D395" s="21"/>
      <c r="E395" s="21"/>
      <c r="F395" s="21"/>
      <c r="G395" s="22">
        <f>SUM(G396:G399)</f>
        <v>43060</v>
      </c>
      <c r="H395" s="22">
        <f t="shared" si="32"/>
        <v>43060</v>
      </c>
      <c r="I395" s="22">
        <f t="shared" ref="I395:V395" si="35">SUM(I396:I399)</f>
        <v>105</v>
      </c>
      <c r="J395" s="22">
        <f t="shared" si="35"/>
        <v>4439</v>
      </c>
      <c r="K395" s="22">
        <f t="shared" si="35"/>
        <v>3968</v>
      </c>
      <c r="L395" s="22">
        <f t="shared" si="35"/>
        <v>1271</v>
      </c>
      <c r="M395" s="22">
        <f t="shared" si="35"/>
        <v>8989</v>
      </c>
      <c r="N395" s="22">
        <f t="shared" si="35"/>
        <v>6465</v>
      </c>
      <c r="O395" s="26">
        <f t="shared" si="35"/>
        <v>749</v>
      </c>
      <c r="P395" s="22">
        <f t="shared" si="35"/>
        <v>11641</v>
      </c>
      <c r="Q395" s="22">
        <f t="shared" si="35"/>
        <v>585</v>
      </c>
      <c r="R395" s="22">
        <f t="shared" si="35"/>
        <v>345</v>
      </c>
      <c r="S395" s="22">
        <f t="shared" si="35"/>
        <v>1694</v>
      </c>
      <c r="T395" s="22">
        <f t="shared" si="35"/>
        <v>1605</v>
      </c>
      <c r="U395" s="22">
        <f t="shared" si="35"/>
        <v>0</v>
      </c>
      <c r="V395" s="22">
        <f t="shared" si="35"/>
        <v>1204</v>
      </c>
      <c r="W395" s="22">
        <f t="shared" si="33"/>
        <v>0</v>
      </c>
    </row>
    <row r="396" ht="25.5" customHeight="1" spans="1:23">
      <c r="A396" s="19" t="s">
        <v>1936</v>
      </c>
      <c r="B396" s="20" t="s">
        <v>1937</v>
      </c>
      <c r="C396" s="21" t="s">
        <v>1938</v>
      </c>
      <c r="D396" s="21" t="s">
        <v>1939</v>
      </c>
      <c r="E396" s="21" t="s">
        <v>1004</v>
      </c>
      <c r="F396" s="21" t="s">
        <v>1940</v>
      </c>
      <c r="G396" s="22">
        <v>3000</v>
      </c>
      <c r="H396" s="22">
        <f t="shared" si="32"/>
        <v>3000</v>
      </c>
      <c r="I396" s="22">
        <v>0</v>
      </c>
      <c r="J396" s="22">
        <v>408</v>
      </c>
      <c r="K396" s="22">
        <v>208</v>
      </c>
      <c r="L396" s="22">
        <v>443</v>
      </c>
      <c r="M396" s="22">
        <v>527</v>
      </c>
      <c r="N396" s="22">
        <v>200</v>
      </c>
      <c r="O396" s="26">
        <v>77</v>
      </c>
      <c r="P396" s="22">
        <v>213</v>
      </c>
      <c r="Q396" s="22">
        <v>113</v>
      </c>
      <c r="R396" s="22">
        <v>0</v>
      </c>
      <c r="S396" s="22">
        <v>403</v>
      </c>
      <c r="T396" s="22">
        <v>133</v>
      </c>
      <c r="U396" s="22">
        <v>0</v>
      </c>
      <c r="V396" s="22">
        <v>275</v>
      </c>
      <c r="W396" s="22">
        <f t="shared" si="33"/>
        <v>0</v>
      </c>
    </row>
    <row r="397" ht="25.5" customHeight="1" spans="1:23">
      <c r="A397" s="19" t="s">
        <v>1936</v>
      </c>
      <c r="B397" s="20" t="s">
        <v>1937</v>
      </c>
      <c r="C397" s="21" t="s">
        <v>1941</v>
      </c>
      <c r="D397" s="21" t="s">
        <v>1942</v>
      </c>
      <c r="E397" s="21" t="s">
        <v>1004</v>
      </c>
      <c r="F397" s="21" t="s">
        <v>1943</v>
      </c>
      <c r="G397" s="22">
        <v>5000</v>
      </c>
      <c r="H397" s="22">
        <f t="shared" si="32"/>
        <v>5000</v>
      </c>
      <c r="I397" s="22">
        <v>0</v>
      </c>
      <c r="J397" s="22">
        <v>0</v>
      </c>
      <c r="K397" s="22">
        <v>0</v>
      </c>
      <c r="L397" s="22">
        <v>0</v>
      </c>
      <c r="M397" s="22">
        <v>0</v>
      </c>
      <c r="N397" s="22">
        <v>0</v>
      </c>
      <c r="O397" s="26">
        <v>0</v>
      </c>
      <c r="P397" s="22">
        <v>5000</v>
      </c>
      <c r="Q397" s="22">
        <v>0</v>
      </c>
      <c r="R397" s="22">
        <v>0</v>
      </c>
      <c r="S397" s="22">
        <v>0</v>
      </c>
      <c r="T397" s="22">
        <v>0</v>
      </c>
      <c r="U397" s="22">
        <v>0</v>
      </c>
      <c r="V397" s="22">
        <v>0</v>
      </c>
      <c r="W397" s="22">
        <f t="shared" si="33"/>
        <v>0</v>
      </c>
    </row>
    <row r="398" ht="25.5" customHeight="1" spans="1:23">
      <c r="A398" s="19" t="s">
        <v>1936</v>
      </c>
      <c r="B398" s="20" t="s">
        <v>1937</v>
      </c>
      <c r="C398" s="21" t="s">
        <v>1944</v>
      </c>
      <c r="D398" s="21" t="s">
        <v>1945</v>
      </c>
      <c r="E398" s="21" t="s">
        <v>1004</v>
      </c>
      <c r="F398" s="21" t="s">
        <v>1946</v>
      </c>
      <c r="G398" s="22">
        <v>229</v>
      </c>
      <c r="H398" s="22">
        <f t="shared" si="32"/>
        <v>229</v>
      </c>
      <c r="I398" s="22">
        <v>105</v>
      </c>
      <c r="J398" s="22">
        <v>74</v>
      </c>
      <c r="K398" s="22">
        <v>0</v>
      </c>
      <c r="L398" s="22">
        <v>50</v>
      </c>
      <c r="M398" s="22">
        <v>0</v>
      </c>
      <c r="N398" s="22">
        <v>0</v>
      </c>
      <c r="O398" s="26">
        <v>0</v>
      </c>
      <c r="P398" s="22">
        <v>0</v>
      </c>
      <c r="Q398" s="22">
        <v>0</v>
      </c>
      <c r="R398" s="22">
        <v>0</v>
      </c>
      <c r="S398" s="22">
        <v>0</v>
      </c>
      <c r="T398" s="22">
        <v>0</v>
      </c>
      <c r="U398" s="22">
        <v>0</v>
      </c>
      <c r="V398" s="22">
        <v>0</v>
      </c>
      <c r="W398" s="22">
        <f t="shared" si="33"/>
        <v>0</v>
      </c>
    </row>
    <row r="399" ht="25.5" customHeight="1" spans="1:23">
      <c r="A399" s="19" t="s">
        <v>1936</v>
      </c>
      <c r="B399" s="20" t="s">
        <v>1937</v>
      </c>
      <c r="C399" s="21" t="s">
        <v>1947</v>
      </c>
      <c r="D399" s="21" t="s">
        <v>1948</v>
      </c>
      <c r="E399" s="21" t="s">
        <v>1004</v>
      </c>
      <c r="F399" s="21" t="s">
        <v>1949</v>
      </c>
      <c r="G399" s="22">
        <v>34831</v>
      </c>
      <c r="H399" s="22">
        <f t="shared" si="32"/>
        <v>34831</v>
      </c>
      <c r="I399" s="22">
        <v>0</v>
      </c>
      <c r="J399" s="22">
        <v>3957</v>
      </c>
      <c r="K399" s="22">
        <v>3760</v>
      </c>
      <c r="L399" s="22">
        <v>778</v>
      </c>
      <c r="M399" s="22">
        <v>8462</v>
      </c>
      <c r="N399" s="22">
        <v>6265</v>
      </c>
      <c r="O399" s="26">
        <v>672</v>
      </c>
      <c r="P399" s="22">
        <v>6428</v>
      </c>
      <c r="Q399" s="22">
        <v>472</v>
      </c>
      <c r="R399" s="22">
        <v>345</v>
      </c>
      <c r="S399" s="22">
        <v>1291</v>
      </c>
      <c r="T399" s="22">
        <v>1472</v>
      </c>
      <c r="U399" s="22">
        <v>0</v>
      </c>
      <c r="V399" s="22">
        <v>929</v>
      </c>
      <c r="W399" s="22">
        <f t="shared" si="33"/>
        <v>0</v>
      </c>
    </row>
    <row r="400" ht="25.5" customHeight="1" spans="1:23">
      <c r="A400" s="19" t="s">
        <v>849</v>
      </c>
      <c r="B400" s="20" t="s">
        <v>850</v>
      </c>
      <c r="C400" s="21" t="s">
        <v>1950</v>
      </c>
      <c r="D400" s="21" t="s">
        <v>851</v>
      </c>
      <c r="E400" s="21" t="s">
        <v>1004</v>
      </c>
      <c r="F400" s="21" t="s">
        <v>1951</v>
      </c>
      <c r="G400" s="22">
        <v>9229</v>
      </c>
      <c r="H400" s="22">
        <f t="shared" si="32"/>
        <v>9229</v>
      </c>
      <c r="I400" s="22">
        <v>8.81</v>
      </c>
      <c r="J400" s="22">
        <v>423.26</v>
      </c>
      <c r="K400" s="22">
        <v>1403.77</v>
      </c>
      <c r="L400" s="22">
        <v>795.52</v>
      </c>
      <c r="M400" s="22">
        <v>188.64</v>
      </c>
      <c r="N400" s="22">
        <v>1005.98</v>
      </c>
      <c r="O400" s="26">
        <v>1308.25</v>
      </c>
      <c r="P400" s="22">
        <v>1127.54</v>
      </c>
      <c r="Q400" s="22">
        <v>2057.23</v>
      </c>
      <c r="R400" s="22">
        <v>125</v>
      </c>
      <c r="S400" s="22">
        <v>60</v>
      </c>
      <c r="T400" s="22">
        <v>725</v>
      </c>
      <c r="U400" s="22">
        <v>0</v>
      </c>
      <c r="V400" s="22">
        <v>0</v>
      </c>
      <c r="W400" s="22">
        <f t="shared" si="33"/>
        <v>0</v>
      </c>
    </row>
    <row r="401" ht="25.5" customHeight="1" spans="1:23">
      <c r="A401" s="19"/>
      <c r="B401" s="20"/>
      <c r="C401" s="21"/>
      <c r="D401" s="21"/>
      <c r="E401" s="21"/>
      <c r="F401" s="21"/>
      <c r="G401" s="22">
        <f>SUM(G402:G403)</f>
        <v>327.33</v>
      </c>
      <c r="H401" s="22">
        <f t="shared" si="32"/>
        <v>327.33</v>
      </c>
      <c r="I401" s="22">
        <f t="shared" ref="I401:V401" si="36">SUM(I402:I403)</f>
        <v>95.33</v>
      </c>
      <c r="J401" s="22">
        <f t="shared" si="36"/>
        <v>0</v>
      </c>
      <c r="K401" s="22">
        <f t="shared" si="36"/>
        <v>0</v>
      </c>
      <c r="L401" s="22">
        <f t="shared" si="36"/>
        <v>0</v>
      </c>
      <c r="M401" s="22">
        <f t="shared" si="36"/>
        <v>0</v>
      </c>
      <c r="N401" s="22">
        <f t="shared" si="36"/>
        <v>0</v>
      </c>
      <c r="O401" s="26">
        <f t="shared" si="36"/>
        <v>116</v>
      </c>
      <c r="P401" s="22">
        <f t="shared" si="36"/>
        <v>0</v>
      </c>
      <c r="Q401" s="22">
        <f t="shared" si="36"/>
        <v>116</v>
      </c>
      <c r="R401" s="22">
        <f t="shared" si="36"/>
        <v>0</v>
      </c>
      <c r="S401" s="22">
        <f t="shared" si="36"/>
        <v>0</v>
      </c>
      <c r="T401" s="22">
        <f t="shared" si="36"/>
        <v>0</v>
      </c>
      <c r="U401" s="22">
        <f t="shared" si="36"/>
        <v>0</v>
      </c>
      <c r="V401" s="22">
        <f t="shared" si="36"/>
        <v>0</v>
      </c>
      <c r="W401" s="22">
        <f t="shared" si="33"/>
        <v>0</v>
      </c>
    </row>
    <row r="402" ht="25.5" customHeight="1" spans="1:23">
      <c r="A402" s="19" t="s">
        <v>1952</v>
      </c>
      <c r="B402" s="20" t="s">
        <v>1953</v>
      </c>
      <c r="C402" s="21" t="s">
        <v>1954</v>
      </c>
      <c r="D402" s="21" t="s">
        <v>1955</v>
      </c>
      <c r="E402" s="21" t="s">
        <v>1004</v>
      </c>
      <c r="F402" s="21" t="s">
        <v>1956</v>
      </c>
      <c r="G402" s="22">
        <v>232</v>
      </c>
      <c r="H402" s="22">
        <f t="shared" si="32"/>
        <v>232</v>
      </c>
      <c r="I402" s="22">
        <v>0</v>
      </c>
      <c r="J402" s="22">
        <v>0</v>
      </c>
      <c r="K402" s="22">
        <v>0</v>
      </c>
      <c r="L402" s="22">
        <v>0</v>
      </c>
      <c r="M402" s="22">
        <v>0</v>
      </c>
      <c r="N402" s="22">
        <v>0</v>
      </c>
      <c r="O402" s="26">
        <v>116</v>
      </c>
      <c r="P402" s="22">
        <v>0</v>
      </c>
      <c r="Q402" s="22">
        <v>116</v>
      </c>
      <c r="R402" s="22">
        <v>0</v>
      </c>
      <c r="S402" s="22">
        <v>0</v>
      </c>
      <c r="T402" s="22">
        <v>0</v>
      </c>
      <c r="U402" s="22">
        <v>0</v>
      </c>
      <c r="V402" s="22">
        <v>0</v>
      </c>
      <c r="W402" s="22">
        <f t="shared" si="33"/>
        <v>0</v>
      </c>
    </row>
    <row r="403" ht="25.5" customHeight="1" spans="1:23">
      <c r="A403" s="19" t="s">
        <v>1952</v>
      </c>
      <c r="B403" s="20" t="s">
        <v>1953</v>
      </c>
      <c r="C403" s="21" t="s">
        <v>1957</v>
      </c>
      <c r="D403" s="21" t="s">
        <v>1958</v>
      </c>
      <c r="E403" s="21" t="s">
        <v>1004</v>
      </c>
      <c r="F403" s="21" t="s">
        <v>1959</v>
      </c>
      <c r="G403" s="22">
        <v>95.33</v>
      </c>
      <c r="H403" s="22">
        <f t="shared" si="32"/>
        <v>95.33</v>
      </c>
      <c r="I403" s="22">
        <v>95.33</v>
      </c>
      <c r="J403" s="22">
        <v>0</v>
      </c>
      <c r="K403" s="22">
        <v>0</v>
      </c>
      <c r="L403" s="22">
        <v>0</v>
      </c>
      <c r="M403" s="22">
        <v>0</v>
      </c>
      <c r="N403" s="22">
        <v>0</v>
      </c>
      <c r="O403" s="26">
        <v>0</v>
      </c>
      <c r="P403" s="22">
        <v>0</v>
      </c>
      <c r="Q403" s="22">
        <v>0</v>
      </c>
      <c r="R403" s="22">
        <v>0</v>
      </c>
      <c r="S403" s="22">
        <v>0</v>
      </c>
      <c r="T403" s="22">
        <v>0</v>
      </c>
      <c r="U403" s="22">
        <v>0</v>
      </c>
      <c r="V403" s="22">
        <v>0</v>
      </c>
      <c r="W403" s="22">
        <f t="shared" si="33"/>
        <v>0</v>
      </c>
    </row>
    <row r="404" ht="25.5" customHeight="1" spans="1:23">
      <c r="A404" s="19"/>
      <c r="B404" s="20"/>
      <c r="C404" s="21"/>
      <c r="D404" s="21"/>
      <c r="E404" s="21"/>
      <c r="F404" s="21"/>
      <c r="G404" s="22">
        <f>SUM(G405:G409)</f>
        <v>48901.01</v>
      </c>
      <c r="H404" s="22">
        <f t="shared" si="32"/>
        <v>48901.01</v>
      </c>
      <c r="I404" s="22">
        <f t="shared" ref="I404:V404" si="37">SUM(I405:I409)</f>
        <v>0</v>
      </c>
      <c r="J404" s="22">
        <f t="shared" si="37"/>
        <v>14652.87</v>
      </c>
      <c r="K404" s="22">
        <f t="shared" si="37"/>
        <v>6930.85</v>
      </c>
      <c r="L404" s="22">
        <f t="shared" si="37"/>
        <v>1691.05</v>
      </c>
      <c r="M404" s="22">
        <f t="shared" si="37"/>
        <v>2956.05</v>
      </c>
      <c r="N404" s="22">
        <f t="shared" si="37"/>
        <v>1098.96</v>
      </c>
      <c r="O404" s="26">
        <f t="shared" si="37"/>
        <v>3975.48</v>
      </c>
      <c r="P404" s="22">
        <f t="shared" si="37"/>
        <v>6708.08</v>
      </c>
      <c r="Q404" s="22">
        <f t="shared" si="37"/>
        <v>2501.07</v>
      </c>
      <c r="R404" s="22">
        <f t="shared" si="37"/>
        <v>1822.58</v>
      </c>
      <c r="S404" s="22">
        <f t="shared" si="37"/>
        <v>2278.3</v>
      </c>
      <c r="T404" s="22">
        <f t="shared" si="37"/>
        <v>4013.72</v>
      </c>
      <c r="U404" s="22">
        <f t="shared" si="37"/>
        <v>272</v>
      </c>
      <c r="V404" s="22">
        <f t="shared" si="37"/>
        <v>0</v>
      </c>
      <c r="W404" s="22">
        <f t="shared" si="33"/>
        <v>0</v>
      </c>
    </row>
    <row r="405" ht="25.5" customHeight="1" spans="1:23">
      <c r="A405" s="19" t="s">
        <v>1960</v>
      </c>
      <c r="B405" s="20" t="s">
        <v>1961</v>
      </c>
      <c r="C405" s="21" t="s">
        <v>1962</v>
      </c>
      <c r="D405" s="21" t="s">
        <v>1963</v>
      </c>
      <c r="E405" s="21" t="s">
        <v>1004</v>
      </c>
      <c r="F405" s="21" t="s">
        <v>1964</v>
      </c>
      <c r="G405" s="22">
        <v>3264.46</v>
      </c>
      <c r="H405" s="22">
        <f t="shared" si="32"/>
        <v>3264.46</v>
      </c>
      <c r="I405" s="22">
        <v>0</v>
      </c>
      <c r="J405" s="22">
        <v>231.88</v>
      </c>
      <c r="K405" s="22">
        <v>457.7</v>
      </c>
      <c r="L405" s="22">
        <v>276.87</v>
      </c>
      <c r="M405" s="22">
        <v>86.52</v>
      </c>
      <c r="N405" s="22">
        <v>181.7</v>
      </c>
      <c r="O405" s="26">
        <v>1341.08</v>
      </c>
      <c r="P405" s="22">
        <v>282.06</v>
      </c>
      <c r="Q405" s="22">
        <v>12.11</v>
      </c>
      <c r="R405" s="22">
        <v>288.12</v>
      </c>
      <c r="S405" s="22">
        <v>0</v>
      </c>
      <c r="T405" s="22">
        <v>106.42</v>
      </c>
      <c r="U405" s="22">
        <v>0</v>
      </c>
      <c r="V405" s="22">
        <v>0</v>
      </c>
      <c r="W405" s="22">
        <f t="shared" si="33"/>
        <v>0</v>
      </c>
    </row>
    <row r="406" ht="25.5" customHeight="1" spans="1:23">
      <c r="A406" s="19" t="s">
        <v>1960</v>
      </c>
      <c r="B406" s="20" t="s">
        <v>1961</v>
      </c>
      <c r="C406" s="21" t="s">
        <v>1965</v>
      </c>
      <c r="D406" s="21" t="s">
        <v>1966</v>
      </c>
      <c r="E406" s="21" t="s">
        <v>1004</v>
      </c>
      <c r="F406" s="21" t="s">
        <v>1967</v>
      </c>
      <c r="G406" s="22">
        <v>19042</v>
      </c>
      <c r="H406" s="22">
        <f t="shared" si="32"/>
        <v>19042</v>
      </c>
      <c r="I406" s="22">
        <v>0</v>
      </c>
      <c r="J406" s="22">
        <v>7533</v>
      </c>
      <c r="K406" s="22">
        <v>1658</v>
      </c>
      <c r="L406" s="22">
        <v>296</v>
      </c>
      <c r="M406" s="22">
        <v>1185</v>
      </c>
      <c r="N406" s="22">
        <v>248</v>
      </c>
      <c r="O406" s="26">
        <v>315</v>
      </c>
      <c r="P406" s="22">
        <v>3683</v>
      </c>
      <c r="Q406" s="22">
        <v>1157</v>
      </c>
      <c r="R406" s="22">
        <v>355</v>
      </c>
      <c r="S406" s="22">
        <v>705</v>
      </c>
      <c r="T406" s="22">
        <v>1907</v>
      </c>
      <c r="U406" s="22">
        <v>0</v>
      </c>
      <c r="V406" s="22">
        <v>0</v>
      </c>
      <c r="W406" s="22">
        <f t="shared" si="33"/>
        <v>0</v>
      </c>
    </row>
    <row r="407" ht="25.5" customHeight="1" spans="1:23">
      <c r="A407" s="19" t="s">
        <v>1960</v>
      </c>
      <c r="B407" s="20" t="s">
        <v>1961</v>
      </c>
      <c r="C407" s="21" t="s">
        <v>1968</v>
      </c>
      <c r="D407" s="21" t="s">
        <v>1969</v>
      </c>
      <c r="E407" s="21" t="s">
        <v>1004</v>
      </c>
      <c r="F407" s="21" t="s">
        <v>1970</v>
      </c>
      <c r="G407" s="22">
        <v>20391</v>
      </c>
      <c r="H407" s="22">
        <f t="shared" si="32"/>
        <v>20391</v>
      </c>
      <c r="I407" s="22">
        <v>0</v>
      </c>
      <c r="J407" s="22">
        <v>5687</v>
      </c>
      <c r="K407" s="22">
        <v>4073</v>
      </c>
      <c r="L407" s="22">
        <v>702</v>
      </c>
      <c r="M407" s="22">
        <v>1546</v>
      </c>
      <c r="N407" s="22">
        <v>391</v>
      </c>
      <c r="O407" s="26">
        <v>442</v>
      </c>
      <c r="P407" s="22">
        <v>2075</v>
      </c>
      <c r="Q407" s="22">
        <v>1175</v>
      </c>
      <c r="R407" s="22">
        <v>727</v>
      </c>
      <c r="S407" s="22">
        <v>1554</v>
      </c>
      <c r="T407" s="22">
        <v>1747</v>
      </c>
      <c r="U407" s="22">
        <v>272</v>
      </c>
      <c r="V407" s="22">
        <v>0</v>
      </c>
      <c r="W407" s="22">
        <f t="shared" si="33"/>
        <v>0</v>
      </c>
    </row>
    <row r="408" ht="25.5" customHeight="1" spans="1:23">
      <c r="A408" s="19" t="s">
        <v>1960</v>
      </c>
      <c r="B408" s="20" t="s">
        <v>1961</v>
      </c>
      <c r="C408" s="21" t="s">
        <v>1971</v>
      </c>
      <c r="D408" s="21" t="s">
        <v>1972</v>
      </c>
      <c r="E408" s="21" t="s">
        <v>1004</v>
      </c>
      <c r="F408" s="21" t="s">
        <v>1973</v>
      </c>
      <c r="G408" s="22">
        <v>4490.85</v>
      </c>
      <c r="H408" s="22">
        <f t="shared" si="32"/>
        <v>4490.85</v>
      </c>
      <c r="I408" s="22">
        <v>0</v>
      </c>
      <c r="J408" s="22">
        <v>318.99</v>
      </c>
      <c r="K408" s="22">
        <v>629.65</v>
      </c>
      <c r="L408" s="22">
        <v>380.88</v>
      </c>
      <c r="M408" s="22">
        <v>119.03</v>
      </c>
      <c r="N408" s="22">
        <v>249.96</v>
      </c>
      <c r="O408" s="26">
        <v>1844.9</v>
      </c>
      <c r="P408" s="22">
        <v>388.02</v>
      </c>
      <c r="Q408" s="22">
        <v>16.66</v>
      </c>
      <c r="R408" s="22">
        <v>396.36</v>
      </c>
      <c r="S408" s="22">
        <v>0</v>
      </c>
      <c r="T408" s="22">
        <v>146.4</v>
      </c>
      <c r="U408" s="22">
        <v>0</v>
      </c>
      <c r="V408" s="22">
        <v>0</v>
      </c>
      <c r="W408" s="22">
        <f t="shared" ref="W408:W417" si="38">G408-H408</f>
        <v>0</v>
      </c>
    </row>
    <row r="409" ht="25.5" customHeight="1" spans="1:23">
      <c r="A409" s="19" t="s">
        <v>1960</v>
      </c>
      <c r="B409" s="20" t="s">
        <v>1961</v>
      </c>
      <c r="C409" s="21" t="s">
        <v>1974</v>
      </c>
      <c r="D409" s="21" t="s">
        <v>1975</v>
      </c>
      <c r="E409" s="21" t="s">
        <v>1004</v>
      </c>
      <c r="F409" s="21" t="s">
        <v>1976</v>
      </c>
      <c r="G409" s="22">
        <v>1712.7</v>
      </c>
      <c r="H409" s="22">
        <f t="shared" si="32"/>
        <v>1712.7</v>
      </c>
      <c r="I409" s="22">
        <v>0</v>
      </c>
      <c r="J409" s="22">
        <v>882</v>
      </c>
      <c r="K409" s="22">
        <v>112.5</v>
      </c>
      <c r="L409" s="22">
        <v>35.3</v>
      </c>
      <c r="M409" s="22">
        <v>19.5</v>
      </c>
      <c r="N409" s="22">
        <v>28.3</v>
      </c>
      <c r="O409" s="26">
        <v>32.5</v>
      </c>
      <c r="P409" s="22">
        <v>280</v>
      </c>
      <c r="Q409" s="22">
        <v>140.3</v>
      </c>
      <c r="R409" s="22">
        <v>56.1</v>
      </c>
      <c r="S409" s="22">
        <v>19.3</v>
      </c>
      <c r="T409" s="22">
        <v>106.9</v>
      </c>
      <c r="U409" s="22">
        <v>0</v>
      </c>
      <c r="V409" s="22">
        <v>0</v>
      </c>
      <c r="W409" s="22">
        <f t="shared" si="38"/>
        <v>0</v>
      </c>
    </row>
    <row r="410" ht="25.5" customHeight="1" spans="1:23">
      <c r="A410" s="19"/>
      <c r="B410" s="20"/>
      <c r="C410" s="21"/>
      <c r="D410" s="21"/>
      <c r="E410" s="21"/>
      <c r="F410" s="21"/>
      <c r="G410" s="22">
        <f>SUM(G411:G412)</f>
        <v>4143.88</v>
      </c>
      <c r="H410" s="22">
        <f t="shared" si="32"/>
        <v>4143.88</v>
      </c>
      <c r="I410" s="22">
        <f t="shared" ref="I410:V410" si="39">SUM(I411:I412)</f>
        <v>2.88</v>
      </c>
      <c r="J410" s="22">
        <f t="shared" si="39"/>
        <v>11.31</v>
      </c>
      <c r="K410" s="22">
        <f t="shared" si="39"/>
        <v>543.73</v>
      </c>
      <c r="L410" s="22">
        <f t="shared" si="39"/>
        <v>0</v>
      </c>
      <c r="M410" s="22">
        <f t="shared" si="39"/>
        <v>477.65</v>
      </c>
      <c r="N410" s="22">
        <f t="shared" si="39"/>
        <v>0</v>
      </c>
      <c r="O410" s="26">
        <f t="shared" si="39"/>
        <v>144.14</v>
      </c>
      <c r="P410" s="22">
        <f t="shared" si="39"/>
        <v>542.75</v>
      </c>
      <c r="Q410" s="22">
        <f t="shared" si="39"/>
        <v>243.81</v>
      </c>
      <c r="R410" s="22">
        <f t="shared" si="39"/>
        <v>238.15</v>
      </c>
      <c r="S410" s="22">
        <f t="shared" si="39"/>
        <v>846.09</v>
      </c>
      <c r="T410" s="22">
        <f t="shared" si="39"/>
        <v>1056.9</v>
      </c>
      <c r="U410" s="22">
        <f t="shared" si="39"/>
        <v>36.47</v>
      </c>
      <c r="V410" s="22">
        <f t="shared" si="39"/>
        <v>0</v>
      </c>
      <c r="W410" s="22">
        <f t="shared" si="38"/>
        <v>0</v>
      </c>
    </row>
    <row r="411" ht="25.5" customHeight="1" spans="1:23">
      <c r="A411" s="19" t="s">
        <v>1977</v>
      </c>
      <c r="B411" s="20" t="s">
        <v>1978</v>
      </c>
      <c r="C411" s="21" t="s">
        <v>1979</v>
      </c>
      <c r="D411" s="21" t="s">
        <v>1980</v>
      </c>
      <c r="E411" s="21" t="s">
        <v>1004</v>
      </c>
      <c r="F411" s="21" t="s">
        <v>1981</v>
      </c>
      <c r="G411" s="22">
        <v>4141</v>
      </c>
      <c r="H411" s="22">
        <f t="shared" si="32"/>
        <v>4141</v>
      </c>
      <c r="I411" s="22">
        <v>0</v>
      </c>
      <c r="J411" s="22">
        <v>11.31</v>
      </c>
      <c r="K411" s="22">
        <v>543.73</v>
      </c>
      <c r="L411" s="22">
        <v>0</v>
      </c>
      <c r="M411" s="22">
        <v>477.65</v>
      </c>
      <c r="N411" s="22">
        <v>0</v>
      </c>
      <c r="O411" s="26">
        <v>144.14</v>
      </c>
      <c r="P411" s="22">
        <v>542.75</v>
      </c>
      <c r="Q411" s="22">
        <v>243.81</v>
      </c>
      <c r="R411" s="22">
        <v>238.15</v>
      </c>
      <c r="S411" s="22">
        <v>846.09</v>
      </c>
      <c r="T411" s="22">
        <v>1056.9</v>
      </c>
      <c r="U411" s="22">
        <v>36.47</v>
      </c>
      <c r="V411" s="22">
        <v>0</v>
      </c>
      <c r="W411" s="22">
        <f t="shared" si="38"/>
        <v>0</v>
      </c>
    </row>
    <row r="412" ht="25.5" customHeight="1" spans="1:23">
      <c r="A412" s="19" t="s">
        <v>1977</v>
      </c>
      <c r="B412" s="20" t="s">
        <v>1978</v>
      </c>
      <c r="C412" s="21" t="s">
        <v>1982</v>
      </c>
      <c r="D412" s="21" t="s">
        <v>1983</v>
      </c>
      <c r="E412" s="21" t="s">
        <v>1004</v>
      </c>
      <c r="F412" s="21" t="s">
        <v>1984</v>
      </c>
      <c r="G412" s="22">
        <v>2.88</v>
      </c>
      <c r="H412" s="22">
        <f t="shared" si="32"/>
        <v>2.88</v>
      </c>
      <c r="I412" s="22">
        <v>2.88</v>
      </c>
      <c r="J412" s="22">
        <v>0</v>
      </c>
      <c r="K412" s="22">
        <v>0</v>
      </c>
      <c r="L412" s="22">
        <v>0</v>
      </c>
      <c r="M412" s="22">
        <v>0</v>
      </c>
      <c r="N412" s="22">
        <v>0</v>
      </c>
      <c r="O412" s="26">
        <v>0</v>
      </c>
      <c r="P412" s="22">
        <v>0</v>
      </c>
      <c r="Q412" s="22">
        <v>0</v>
      </c>
      <c r="R412" s="22">
        <v>0</v>
      </c>
      <c r="S412" s="22">
        <v>0</v>
      </c>
      <c r="T412" s="22">
        <v>0</v>
      </c>
      <c r="U412" s="22">
        <v>0</v>
      </c>
      <c r="V412" s="22">
        <v>0</v>
      </c>
      <c r="W412" s="22">
        <f t="shared" si="38"/>
        <v>0</v>
      </c>
    </row>
    <row r="413" ht="25.5" customHeight="1" spans="1:23">
      <c r="A413" s="19" t="s">
        <v>1985</v>
      </c>
      <c r="B413" s="20" t="s">
        <v>1986</v>
      </c>
      <c r="C413" s="21" t="s">
        <v>1987</v>
      </c>
      <c r="D413" s="21" t="s">
        <v>1988</v>
      </c>
      <c r="E413" s="21" t="s">
        <v>1004</v>
      </c>
      <c r="F413" s="21" t="s">
        <v>1989</v>
      </c>
      <c r="G413" s="22">
        <v>9450.83</v>
      </c>
      <c r="H413" s="22">
        <f t="shared" si="32"/>
        <v>9450.82</v>
      </c>
      <c r="I413" s="22">
        <v>974.9</v>
      </c>
      <c r="J413" s="22">
        <v>870.1</v>
      </c>
      <c r="K413" s="22">
        <v>1652.38</v>
      </c>
      <c r="L413" s="22">
        <v>761.62</v>
      </c>
      <c r="M413" s="22">
        <v>416.97</v>
      </c>
      <c r="N413" s="22">
        <v>1148.33</v>
      </c>
      <c r="O413" s="26">
        <v>983.75</v>
      </c>
      <c r="P413" s="22">
        <v>718.81</v>
      </c>
      <c r="Q413" s="22">
        <v>438.37</v>
      </c>
      <c r="R413" s="22">
        <v>518.08</v>
      </c>
      <c r="S413" s="22">
        <v>556.45</v>
      </c>
      <c r="T413" s="22">
        <v>234.68</v>
      </c>
      <c r="U413" s="22">
        <v>172.69</v>
      </c>
      <c r="V413" s="22">
        <v>3.69</v>
      </c>
      <c r="W413" s="22">
        <f t="shared" si="38"/>
        <v>0.0099999999965803</v>
      </c>
    </row>
    <row r="414" ht="25.5" customHeight="1" spans="1:23">
      <c r="A414" s="19"/>
      <c r="B414" s="20"/>
      <c r="C414" s="21"/>
      <c r="D414" s="21"/>
      <c r="E414" s="21"/>
      <c r="F414" s="21"/>
      <c r="G414" s="22">
        <f>SUM(G415:G417)</f>
        <v>496.45</v>
      </c>
      <c r="H414" s="22">
        <f t="shared" si="32"/>
        <v>496.45</v>
      </c>
      <c r="I414" s="22">
        <f t="shared" ref="I414:V414" si="40">SUM(I415:I417)</f>
        <v>0</v>
      </c>
      <c r="J414" s="22">
        <f t="shared" si="40"/>
        <v>2.47</v>
      </c>
      <c r="K414" s="22">
        <f t="shared" si="40"/>
        <v>6.96</v>
      </c>
      <c r="L414" s="22">
        <f t="shared" si="40"/>
        <v>5.02</v>
      </c>
      <c r="M414" s="22">
        <f t="shared" si="40"/>
        <v>3.52</v>
      </c>
      <c r="N414" s="22">
        <f t="shared" si="40"/>
        <v>461.1</v>
      </c>
      <c r="O414" s="26">
        <f t="shared" si="40"/>
        <v>4.16</v>
      </c>
      <c r="P414" s="22">
        <f t="shared" si="40"/>
        <v>2.55</v>
      </c>
      <c r="Q414" s="22">
        <f t="shared" si="40"/>
        <v>2.14</v>
      </c>
      <c r="R414" s="22">
        <f t="shared" si="40"/>
        <v>1.03</v>
      </c>
      <c r="S414" s="22">
        <f t="shared" si="40"/>
        <v>4.27</v>
      </c>
      <c r="T414" s="22">
        <f t="shared" si="40"/>
        <v>2.18</v>
      </c>
      <c r="U414" s="22">
        <f t="shared" si="40"/>
        <v>1.05</v>
      </c>
      <c r="V414" s="22">
        <f t="shared" si="40"/>
        <v>0</v>
      </c>
      <c r="W414" s="22">
        <f t="shared" si="38"/>
        <v>0</v>
      </c>
    </row>
    <row r="415" ht="25.5" customHeight="1" spans="1:23">
      <c r="A415" s="19" t="s">
        <v>1990</v>
      </c>
      <c r="B415" s="20" t="s">
        <v>1991</v>
      </c>
      <c r="C415" s="21" t="s">
        <v>1992</v>
      </c>
      <c r="D415" s="21" t="s">
        <v>1993</v>
      </c>
      <c r="E415" s="21" t="s">
        <v>1004</v>
      </c>
      <c r="F415" s="21" t="s">
        <v>1994</v>
      </c>
      <c r="G415" s="22">
        <v>40.45</v>
      </c>
      <c r="H415" s="22">
        <f t="shared" si="32"/>
        <v>40.45</v>
      </c>
      <c r="I415" s="22">
        <v>0</v>
      </c>
      <c r="J415" s="22">
        <v>2.47</v>
      </c>
      <c r="K415" s="22">
        <v>6.96</v>
      </c>
      <c r="L415" s="22">
        <v>5.02</v>
      </c>
      <c r="M415" s="22">
        <v>3.52</v>
      </c>
      <c r="N415" s="22">
        <v>5.1</v>
      </c>
      <c r="O415" s="26">
        <v>4.16</v>
      </c>
      <c r="P415" s="22">
        <v>2.55</v>
      </c>
      <c r="Q415" s="22">
        <v>2.14</v>
      </c>
      <c r="R415" s="22">
        <v>1.03</v>
      </c>
      <c r="S415" s="22">
        <v>4.27</v>
      </c>
      <c r="T415" s="22">
        <v>2.18</v>
      </c>
      <c r="U415" s="22">
        <v>1.05</v>
      </c>
      <c r="V415" s="22">
        <v>0</v>
      </c>
      <c r="W415" s="22">
        <f t="shared" si="38"/>
        <v>0</v>
      </c>
    </row>
    <row r="416" ht="25.5" customHeight="1" spans="1:23">
      <c r="A416" s="19" t="s">
        <v>1990</v>
      </c>
      <c r="B416" s="20" t="s">
        <v>1991</v>
      </c>
      <c r="C416" s="21" t="s">
        <v>1995</v>
      </c>
      <c r="D416" s="21" t="s">
        <v>1996</v>
      </c>
      <c r="E416" s="21" t="s">
        <v>1004</v>
      </c>
      <c r="F416" s="21" t="s">
        <v>1997</v>
      </c>
      <c r="G416" s="22">
        <v>10</v>
      </c>
      <c r="H416" s="22">
        <f t="shared" si="32"/>
        <v>10</v>
      </c>
      <c r="I416" s="22">
        <v>0</v>
      </c>
      <c r="J416" s="22">
        <v>0</v>
      </c>
      <c r="K416" s="22">
        <v>0</v>
      </c>
      <c r="L416" s="22">
        <v>0</v>
      </c>
      <c r="M416" s="22">
        <v>0</v>
      </c>
      <c r="N416" s="22">
        <v>10</v>
      </c>
      <c r="O416" s="26">
        <v>0</v>
      </c>
      <c r="P416" s="22">
        <v>0</v>
      </c>
      <c r="Q416" s="22">
        <v>0</v>
      </c>
      <c r="R416" s="22">
        <v>0</v>
      </c>
      <c r="S416" s="22">
        <v>0</v>
      </c>
      <c r="T416" s="22">
        <v>0</v>
      </c>
      <c r="U416" s="22">
        <v>0</v>
      </c>
      <c r="V416" s="22">
        <v>0</v>
      </c>
      <c r="W416" s="22">
        <f t="shared" si="38"/>
        <v>0</v>
      </c>
    </row>
    <row r="417" ht="27" spans="1:23">
      <c r="A417" s="19" t="s">
        <v>1990</v>
      </c>
      <c r="B417" s="20" t="s">
        <v>1991</v>
      </c>
      <c r="C417" s="21" t="s">
        <v>1998</v>
      </c>
      <c r="D417" s="21" t="s">
        <v>1999</v>
      </c>
      <c r="E417" s="21" t="s">
        <v>1004</v>
      </c>
      <c r="F417" s="21" t="s">
        <v>2000</v>
      </c>
      <c r="G417" s="22">
        <v>446</v>
      </c>
      <c r="H417" s="22">
        <f t="shared" si="32"/>
        <v>446</v>
      </c>
      <c r="I417" s="22">
        <v>0</v>
      </c>
      <c r="J417" s="22">
        <v>0</v>
      </c>
      <c r="K417" s="22">
        <v>0</v>
      </c>
      <c r="L417" s="22">
        <v>0</v>
      </c>
      <c r="M417" s="22">
        <v>0</v>
      </c>
      <c r="N417" s="22">
        <v>446</v>
      </c>
      <c r="O417" s="26">
        <v>0</v>
      </c>
      <c r="P417" s="22">
        <v>0</v>
      </c>
      <c r="Q417" s="22">
        <v>0</v>
      </c>
      <c r="R417" s="22">
        <v>0</v>
      </c>
      <c r="S417" s="22">
        <v>0</v>
      </c>
      <c r="T417" s="22">
        <v>0</v>
      </c>
      <c r="U417" s="22">
        <v>0</v>
      </c>
      <c r="V417" s="22">
        <v>0</v>
      </c>
      <c r="W417" s="22">
        <f t="shared" si="38"/>
        <v>0</v>
      </c>
    </row>
  </sheetData>
  <mergeCells count="8">
    <mergeCell ref="A3:A4"/>
    <mergeCell ref="B3:B4"/>
    <mergeCell ref="C3:C4"/>
    <mergeCell ref="D3:D4"/>
    <mergeCell ref="E3:E4"/>
    <mergeCell ref="F3:F4"/>
    <mergeCell ref="G3:G4"/>
    <mergeCell ref="W3:W4"/>
  </mergeCells>
  <pageMargins left="0.75" right="0.75" top="1" bottom="1" header="0.5" footer="0.5"/>
  <pageSetup paperSize="9" orientation="portrait"/>
  <headerFooter alignWithMargins="0"/>
  <ignoredErrors>
    <ignoredError sqref="W8 H8:H9"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25"/>
  <sheetViews>
    <sheetView workbookViewId="0">
      <pane xSplit="2" ySplit="3" topLeftCell="C186" activePane="bottomRight" state="frozen"/>
      <selection/>
      <selection pane="topRight"/>
      <selection pane="bottomLeft"/>
      <selection pane="bottomRight" activeCell="A207" sqref="A207"/>
    </sheetView>
  </sheetViews>
  <sheetFormatPr defaultColWidth="9" defaultRowHeight="15.75"/>
  <cols>
    <col min="1" max="1" width="28.375" style="156" customWidth="1"/>
    <col min="2" max="2" width="15.625" style="156" customWidth="1"/>
    <col min="3" max="3" width="12.375" style="157" customWidth="1"/>
    <col min="4" max="4" width="11.875" style="158" customWidth="1"/>
    <col min="5" max="6" width="10.625" style="157" customWidth="1"/>
    <col min="7" max="7" width="11.5" style="159" customWidth="1"/>
    <col min="8" max="17" width="10.625" style="159" customWidth="1"/>
    <col min="18" max="18" width="7" style="160" hidden="1" customWidth="1"/>
    <col min="19" max="16384" width="9" style="161"/>
  </cols>
  <sheetData>
    <row r="1" ht="33" customHeight="1" spans="1:18">
      <c r="A1" s="162" t="s">
        <v>0</v>
      </c>
      <c r="B1" s="162"/>
      <c r="C1" s="162"/>
      <c r="D1" s="162"/>
      <c r="E1" s="162"/>
      <c r="F1" s="162"/>
      <c r="G1" s="162"/>
      <c r="H1" s="162"/>
      <c r="I1" s="162"/>
      <c r="J1" s="162"/>
      <c r="K1" s="162"/>
      <c r="L1" s="162"/>
      <c r="M1" s="162"/>
      <c r="N1" s="162"/>
      <c r="O1" s="162"/>
      <c r="P1" s="162"/>
      <c r="Q1" s="162"/>
      <c r="R1" s="162"/>
    </row>
    <row r="2" ht="22.5" customHeight="1" spans="1:17">
      <c r="A2" s="163"/>
      <c r="B2" s="164"/>
      <c r="C2" s="164"/>
      <c r="D2" s="165" t="s">
        <v>1</v>
      </c>
      <c r="E2" s="165"/>
      <c r="F2" s="165"/>
      <c r="G2" s="165"/>
      <c r="H2" s="165"/>
      <c r="I2" s="157"/>
      <c r="J2" s="157"/>
      <c r="K2" s="157"/>
      <c r="L2" s="243" t="s">
        <v>2</v>
      </c>
      <c r="M2" s="244"/>
      <c r="N2" s="244"/>
      <c r="O2" s="244"/>
      <c r="P2" s="244"/>
      <c r="Q2" s="244"/>
    </row>
    <row r="3" s="138" customFormat="1" ht="27" spans="1:18">
      <c r="A3" s="166" t="s">
        <v>3</v>
      </c>
      <c r="B3" s="167" t="s">
        <v>4</v>
      </c>
      <c r="C3" s="168" t="s">
        <v>5</v>
      </c>
      <c r="D3" s="169" t="s">
        <v>6</v>
      </c>
      <c r="E3" s="168" t="s">
        <v>7</v>
      </c>
      <c r="F3" s="168" t="s">
        <v>8</v>
      </c>
      <c r="G3" s="168" t="s">
        <v>9</v>
      </c>
      <c r="H3" s="168" t="s">
        <v>10</v>
      </c>
      <c r="I3" s="168" t="s">
        <v>11</v>
      </c>
      <c r="J3" s="168" t="s">
        <v>12</v>
      </c>
      <c r="K3" s="168" t="s">
        <v>13</v>
      </c>
      <c r="L3" s="168" t="s">
        <v>14</v>
      </c>
      <c r="M3" s="168" t="s">
        <v>15</v>
      </c>
      <c r="N3" s="168" t="s">
        <v>16</v>
      </c>
      <c r="O3" s="168" t="s">
        <v>17</v>
      </c>
      <c r="P3" s="168" t="s">
        <v>18</v>
      </c>
      <c r="Q3" s="168" t="s">
        <v>19</v>
      </c>
      <c r="R3" s="256" t="s">
        <v>20</v>
      </c>
    </row>
    <row r="4" s="139" customFormat="1" ht="24.75" customHeight="1" spans="1:18">
      <c r="A4" s="170" t="s">
        <v>21</v>
      </c>
      <c r="B4" s="171"/>
      <c r="C4" s="172" t="e">
        <f t="shared" ref="C4:C11" si="0">SUM(D4:Q4)</f>
        <v>#VALUE!</v>
      </c>
      <c r="D4" s="173" t="e">
        <f t="shared" ref="D4:Q4" si="1">D5+D159+D163</f>
        <v>#VALUE!</v>
      </c>
      <c r="E4" s="172" t="e">
        <f t="shared" si="1"/>
        <v>#VALUE!</v>
      </c>
      <c r="F4" s="172" t="e">
        <f t="shared" si="1"/>
        <v>#VALUE!</v>
      </c>
      <c r="G4" s="172" t="e">
        <f t="shared" si="1"/>
        <v>#VALUE!</v>
      </c>
      <c r="H4" s="172" t="e">
        <f t="shared" si="1"/>
        <v>#VALUE!</v>
      </c>
      <c r="I4" s="172" t="e">
        <f t="shared" si="1"/>
        <v>#VALUE!</v>
      </c>
      <c r="J4" s="172" t="e">
        <f t="shared" si="1"/>
        <v>#VALUE!</v>
      </c>
      <c r="K4" s="172" t="e">
        <f t="shared" si="1"/>
        <v>#VALUE!</v>
      </c>
      <c r="L4" s="172" t="e">
        <f t="shared" si="1"/>
        <v>#VALUE!</v>
      </c>
      <c r="M4" s="172" t="e">
        <f t="shared" si="1"/>
        <v>#VALUE!</v>
      </c>
      <c r="N4" s="172" t="e">
        <f t="shared" si="1"/>
        <v>#VALUE!</v>
      </c>
      <c r="O4" s="172" t="e">
        <f t="shared" si="1"/>
        <v>#VALUE!</v>
      </c>
      <c r="P4" s="172" t="e">
        <f t="shared" si="1"/>
        <v>#VALUE!</v>
      </c>
      <c r="Q4" s="172" t="e">
        <f t="shared" si="1"/>
        <v>#VALUE!</v>
      </c>
      <c r="R4" s="257" t="e">
        <f t="shared" ref="R4:R32" si="2">SUM(F4:Q4)</f>
        <v>#VALUE!</v>
      </c>
    </row>
    <row r="5" s="140" customFormat="1" ht="24.75" customHeight="1" spans="1:18">
      <c r="A5" s="174" t="s">
        <v>22</v>
      </c>
      <c r="B5" s="175"/>
      <c r="C5" s="176" t="e">
        <f t="shared" ref="C5:Q5" si="3">C6+C13+C154</f>
        <v>#VALUE!</v>
      </c>
      <c r="D5" s="177" t="e">
        <f t="shared" si="3"/>
        <v>#VALUE!</v>
      </c>
      <c r="E5" s="176" t="e">
        <f t="shared" si="3"/>
        <v>#VALUE!</v>
      </c>
      <c r="F5" s="176" t="e">
        <f t="shared" si="3"/>
        <v>#VALUE!</v>
      </c>
      <c r="G5" s="176" t="e">
        <f t="shared" si="3"/>
        <v>#VALUE!</v>
      </c>
      <c r="H5" s="176" t="e">
        <f t="shared" si="3"/>
        <v>#VALUE!</v>
      </c>
      <c r="I5" s="176" t="e">
        <f t="shared" si="3"/>
        <v>#VALUE!</v>
      </c>
      <c r="J5" s="176" t="e">
        <f t="shared" si="3"/>
        <v>#VALUE!</v>
      </c>
      <c r="K5" s="176" t="e">
        <f t="shared" si="3"/>
        <v>#VALUE!</v>
      </c>
      <c r="L5" s="176" t="e">
        <f t="shared" si="3"/>
        <v>#VALUE!</v>
      </c>
      <c r="M5" s="176" t="e">
        <f t="shared" si="3"/>
        <v>#VALUE!</v>
      </c>
      <c r="N5" s="176" t="e">
        <f t="shared" si="3"/>
        <v>#VALUE!</v>
      </c>
      <c r="O5" s="176" t="e">
        <f t="shared" si="3"/>
        <v>#VALUE!</v>
      </c>
      <c r="P5" s="176" t="e">
        <f t="shared" si="3"/>
        <v>#VALUE!</v>
      </c>
      <c r="Q5" s="176" t="e">
        <f t="shared" si="3"/>
        <v>#VALUE!</v>
      </c>
      <c r="R5" s="257" t="e">
        <f t="shared" si="2"/>
        <v>#VALUE!</v>
      </c>
    </row>
    <row r="6" s="141" customFormat="1" ht="24.75" customHeight="1" spans="1:18">
      <c r="A6" s="178" t="s">
        <v>23</v>
      </c>
      <c r="B6" s="179"/>
      <c r="C6" s="180">
        <f t="shared" si="0"/>
        <v>37437</v>
      </c>
      <c r="D6" s="181">
        <f t="shared" ref="D6:Q6" si="4">SUM(D7:D11)</f>
        <v>10026</v>
      </c>
      <c r="E6" s="180">
        <f t="shared" si="4"/>
        <v>0</v>
      </c>
      <c r="F6" s="180">
        <f t="shared" si="4"/>
        <v>10479</v>
      </c>
      <c r="G6" s="180">
        <f t="shared" si="4"/>
        <v>2306</v>
      </c>
      <c r="H6" s="180">
        <f t="shared" si="4"/>
        <v>1521</v>
      </c>
      <c r="I6" s="180">
        <f t="shared" si="4"/>
        <v>865</v>
      </c>
      <c r="J6" s="180">
        <f t="shared" si="4"/>
        <v>1558</v>
      </c>
      <c r="K6" s="180">
        <f t="shared" si="4"/>
        <v>1281</v>
      </c>
      <c r="L6" s="180">
        <f t="shared" si="4"/>
        <v>2087</v>
      </c>
      <c r="M6" s="180">
        <f t="shared" si="4"/>
        <v>1820</v>
      </c>
      <c r="N6" s="180">
        <f t="shared" si="4"/>
        <v>1539</v>
      </c>
      <c r="O6" s="180">
        <f t="shared" si="4"/>
        <v>814</v>
      </c>
      <c r="P6" s="180">
        <f t="shared" si="4"/>
        <v>2693</v>
      </c>
      <c r="Q6" s="180">
        <f t="shared" si="4"/>
        <v>448</v>
      </c>
      <c r="R6" s="257">
        <f t="shared" si="2"/>
        <v>27411</v>
      </c>
    </row>
    <row r="7" s="142" customFormat="1" ht="24.75" customHeight="1" spans="1:18">
      <c r="A7" s="170" t="s">
        <v>24</v>
      </c>
      <c r="B7" s="171" t="s">
        <v>25</v>
      </c>
      <c r="C7" s="182">
        <f t="shared" si="0"/>
        <v>3305</v>
      </c>
      <c r="D7" s="183">
        <v>-895</v>
      </c>
      <c r="E7" s="184"/>
      <c r="F7" s="185">
        <v>1135</v>
      </c>
      <c r="G7" s="185">
        <v>618</v>
      </c>
      <c r="H7" s="185">
        <v>162</v>
      </c>
      <c r="I7" s="185">
        <v>147</v>
      </c>
      <c r="J7" s="185">
        <v>385</v>
      </c>
      <c r="K7" s="185">
        <v>155</v>
      </c>
      <c r="L7" s="185">
        <v>264</v>
      </c>
      <c r="M7" s="185">
        <v>547</v>
      </c>
      <c r="N7" s="185">
        <v>547</v>
      </c>
      <c r="O7" s="185">
        <v>117</v>
      </c>
      <c r="P7" s="185">
        <v>86</v>
      </c>
      <c r="Q7" s="185">
        <v>37</v>
      </c>
      <c r="R7" s="257">
        <f t="shared" si="2"/>
        <v>4200</v>
      </c>
    </row>
    <row r="8" s="142" customFormat="1" ht="24.75" customHeight="1" spans="1:18">
      <c r="A8" s="170" t="s">
        <v>26</v>
      </c>
      <c r="B8" s="171" t="s">
        <v>27</v>
      </c>
      <c r="C8" s="182">
        <f t="shared" si="0"/>
        <v>8467</v>
      </c>
      <c r="D8" s="173"/>
      <c r="E8" s="184"/>
      <c r="F8" s="185">
        <v>2272</v>
      </c>
      <c r="G8" s="185">
        <v>585</v>
      </c>
      <c r="H8" s="185">
        <v>784</v>
      </c>
      <c r="I8" s="185">
        <v>503</v>
      </c>
      <c r="J8" s="185">
        <v>458</v>
      </c>
      <c r="K8" s="185">
        <v>512</v>
      </c>
      <c r="L8" s="185">
        <v>781</v>
      </c>
      <c r="M8" s="185">
        <v>565</v>
      </c>
      <c r="N8" s="185">
        <v>759</v>
      </c>
      <c r="O8" s="185">
        <v>465</v>
      </c>
      <c r="P8" s="185">
        <v>407</v>
      </c>
      <c r="Q8" s="185">
        <v>376</v>
      </c>
      <c r="R8" s="257">
        <f t="shared" si="2"/>
        <v>8467</v>
      </c>
    </row>
    <row r="9" s="142" customFormat="1" ht="24.75" customHeight="1" spans="1:18">
      <c r="A9" s="170" t="s">
        <v>28</v>
      </c>
      <c r="B9" s="171" t="s">
        <v>29</v>
      </c>
      <c r="C9" s="182">
        <f t="shared" si="0"/>
        <v>1338</v>
      </c>
      <c r="D9" s="183">
        <v>390</v>
      </c>
      <c r="E9" s="186"/>
      <c r="F9" s="185">
        <v>918</v>
      </c>
      <c r="G9" s="185">
        <v>1</v>
      </c>
      <c r="H9" s="185">
        <v>2</v>
      </c>
      <c r="I9" s="185">
        <v>1</v>
      </c>
      <c r="J9" s="185">
        <v>5</v>
      </c>
      <c r="K9" s="185">
        <v>1</v>
      </c>
      <c r="L9" s="185">
        <v>2</v>
      </c>
      <c r="M9" s="185">
        <v>14</v>
      </c>
      <c r="N9" s="185">
        <v>0</v>
      </c>
      <c r="O9" s="185">
        <v>0</v>
      </c>
      <c r="P9" s="185">
        <v>1</v>
      </c>
      <c r="Q9" s="185">
        <v>3</v>
      </c>
      <c r="R9" s="257">
        <f t="shared" si="2"/>
        <v>948</v>
      </c>
    </row>
    <row r="10" s="142" customFormat="1" ht="24.75" customHeight="1" spans="1:18">
      <c r="A10" s="170" t="s">
        <v>30</v>
      </c>
      <c r="B10" s="171" t="s">
        <v>31</v>
      </c>
      <c r="C10" s="182">
        <f t="shared" si="0"/>
        <v>1527</v>
      </c>
      <c r="D10" s="187"/>
      <c r="E10" s="186"/>
      <c r="F10" s="185"/>
      <c r="G10" s="185">
        <v>5</v>
      </c>
      <c r="H10" s="185">
        <v>42</v>
      </c>
      <c r="I10" s="185"/>
      <c r="J10" s="185"/>
      <c r="K10" s="185">
        <v>108</v>
      </c>
      <c r="L10" s="185">
        <v>851</v>
      </c>
      <c r="M10" s="185">
        <v>453</v>
      </c>
      <c r="N10" s="185"/>
      <c r="O10" s="185">
        <v>11</v>
      </c>
      <c r="P10" s="185">
        <v>57</v>
      </c>
      <c r="Q10" s="185"/>
      <c r="R10" s="257">
        <f t="shared" si="2"/>
        <v>1527</v>
      </c>
    </row>
    <row r="11" s="139" customFormat="1" ht="24.75" customHeight="1" spans="1:18">
      <c r="A11" s="170" t="s">
        <v>32</v>
      </c>
      <c r="B11" s="171"/>
      <c r="C11" s="182">
        <f t="shared" si="0"/>
        <v>22800</v>
      </c>
      <c r="D11" s="188">
        <v>10531</v>
      </c>
      <c r="E11" s="172"/>
      <c r="F11" s="172">
        <v>6154</v>
      </c>
      <c r="G11" s="172">
        <v>1097</v>
      </c>
      <c r="H11" s="172">
        <v>531</v>
      </c>
      <c r="I11" s="172">
        <v>214</v>
      </c>
      <c r="J11" s="172">
        <v>710</v>
      </c>
      <c r="K11" s="172">
        <v>505</v>
      </c>
      <c r="L11" s="172">
        <v>189</v>
      </c>
      <c r="M11" s="172">
        <v>241</v>
      </c>
      <c r="N11" s="172">
        <v>233</v>
      </c>
      <c r="O11" s="172">
        <v>221</v>
      </c>
      <c r="P11" s="245">
        <v>2142</v>
      </c>
      <c r="Q11" s="172">
        <v>32</v>
      </c>
      <c r="R11" s="257">
        <f t="shared" si="2"/>
        <v>12269</v>
      </c>
    </row>
    <row r="12" s="139" customFormat="1" ht="24.75" customHeight="1" spans="1:18">
      <c r="A12" s="170"/>
      <c r="B12" s="170"/>
      <c r="C12" s="172"/>
      <c r="D12" s="173"/>
      <c r="E12" s="172">
        <v>0</v>
      </c>
      <c r="F12" s="172"/>
      <c r="G12" s="172"/>
      <c r="H12" s="172"/>
      <c r="I12" s="172"/>
      <c r="J12" s="172"/>
      <c r="K12" s="172"/>
      <c r="L12" s="172"/>
      <c r="M12" s="172"/>
      <c r="N12" s="172"/>
      <c r="O12" s="172"/>
      <c r="P12" s="172"/>
      <c r="Q12" s="172"/>
      <c r="R12" s="257">
        <f t="shared" si="2"/>
        <v>0</v>
      </c>
    </row>
    <row r="13" s="141" customFormat="1" ht="24.75" customHeight="1" spans="1:18">
      <c r="A13" s="178" t="s">
        <v>33</v>
      </c>
      <c r="B13" s="179"/>
      <c r="C13" s="180" t="e">
        <f t="shared" ref="C13:Q13" si="5">#VALUE!</f>
        <v>#VALUE!</v>
      </c>
      <c r="D13" s="181" t="e">
        <f t="shared" si="5"/>
        <v>#VALUE!</v>
      </c>
      <c r="E13" s="180" t="e">
        <f t="shared" si="5"/>
        <v>#VALUE!</v>
      </c>
      <c r="F13" s="180" t="e">
        <f t="shared" si="5"/>
        <v>#VALUE!</v>
      </c>
      <c r="G13" s="180" t="e">
        <f t="shared" si="5"/>
        <v>#VALUE!</v>
      </c>
      <c r="H13" s="180" t="e">
        <f t="shared" si="5"/>
        <v>#VALUE!</v>
      </c>
      <c r="I13" s="180" t="e">
        <f t="shared" si="5"/>
        <v>#VALUE!</v>
      </c>
      <c r="J13" s="180" t="e">
        <f t="shared" si="5"/>
        <v>#VALUE!</v>
      </c>
      <c r="K13" s="180" t="e">
        <f t="shared" si="5"/>
        <v>#VALUE!</v>
      </c>
      <c r="L13" s="180" t="e">
        <f t="shared" si="5"/>
        <v>#VALUE!</v>
      </c>
      <c r="M13" s="180" t="e">
        <f t="shared" si="5"/>
        <v>#VALUE!</v>
      </c>
      <c r="N13" s="180" t="e">
        <f t="shared" si="5"/>
        <v>#VALUE!</v>
      </c>
      <c r="O13" s="180" t="e">
        <f t="shared" si="5"/>
        <v>#VALUE!</v>
      </c>
      <c r="P13" s="180" t="e">
        <f t="shared" si="5"/>
        <v>#VALUE!</v>
      </c>
      <c r="Q13" s="180" t="e">
        <f t="shared" si="5"/>
        <v>#VALUE!</v>
      </c>
      <c r="R13" s="257" t="e">
        <f t="shared" si="2"/>
        <v>#VALUE!</v>
      </c>
    </row>
    <row r="14" s="141" customFormat="1" ht="24.75" customHeight="1" spans="1:18">
      <c r="A14" s="178" t="s">
        <v>34</v>
      </c>
      <c r="B14" s="179"/>
      <c r="C14" s="180">
        <f t="shared" ref="C14:Q14" si="6">SUM(C15:C20)</f>
        <v>58046</v>
      </c>
      <c r="D14" s="181">
        <f t="shared" si="6"/>
        <v>12695</v>
      </c>
      <c r="E14" s="180">
        <f t="shared" si="6"/>
        <v>0</v>
      </c>
      <c r="F14" s="180">
        <f t="shared" si="6"/>
        <v>2536</v>
      </c>
      <c r="G14" s="180">
        <f t="shared" si="6"/>
        <v>6208</v>
      </c>
      <c r="H14" s="180">
        <f t="shared" si="6"/>
        <v>3771</v>
      </c>
      <c r="I14" s="180">
        <f t="shared" si="6"/>
        <v>5427</v>
      </c>
      <c r="J14" s="180">
        <f t="shared" si="6"/>
        <v>4725</v>
      </c>
      <c r="K14" s="180">
        <f t="shared" si="6"/>
        <v>4679</v>
      </c>
      <c r="L14" s="180">
        <f t="shared" si="6"/>
        <v>3367</v>
      </c>
      <c r="M14" s="180">
        <f t="shared" si="6"/>
        <v>2876</v>
      </c>
      <c r="N14" s="180">
        <f t="shared" si="6"/>
        <v>2037</v>
      </c>
      <c r="O14" s="180">
        <f t="shared" si="6"/>
        <v>3364</v>
      </c>
      <c r="P14" s="180">
        <f t="shared" si="6"/>
        <v>3987</v>
      </c>
      <c r="Q14" s="180">
        <f t="shared" si="6"/>
        <v>2374</v>
      </c>
      <c r="R14" s="257">
        <f t="shared" si="2"/>
        <v>45351</v>
      </c>
    </row>
    <row r="15" s="139" customFormat="1" ht="24.75" customHeight="1" spans="1:18">
      <c r="A15" s="189" t="s">
        <v>35</v>
      </c>
      <c r="B15" s="171"/>
      <c r="C15" s="182">
        <f t="shared" ref="C15:C20" si="7">SUM(D15:Q15)</f>
        <v>38073</v>
      </c>
      <c r="D15" s="190">
        <v>7626</v>
      </c>
      <c r="E15" s="172"/>
      <c r="F15" s="191">
        <v>0</v>
      </c>
      <c r="G15" s="191">
        <v>4319</v>
      </c>
      <c r="H15" s="191">
        <v>2688</v>
      </c>
      <c r="I15" s="191">
        <v>4430</v>
      </c>
      <c r="J15" s="191">
        <v>3196</v>
      </c>
      <c r="K15" s="191">
        <v>3810</v>
      </c>
      <c r="L15" s="191">
        <v>2041</v>
      </c>
      <c r="M15" s="191">
        <v>1915</v>
      </c>
      <c r="N15" s="191">
        <v>414</v>
      </c>
      <c r="O15" s="191">
        <v>2553</v>
      </c>
      <c r="P15" s="191">
        <v>3188</v>
      </c>
      <c r="Q15" s="191">
        <v>1893</v>
      </c>
      <c r="R15" s="257">
        <f t="shared" si="2"/>
        <v>30447</v>
      </c>
    </row>
    <row r="16" s="139" customFormat="1" ht="24.75" customHeight="1" spans="1:18">
      <c r="A16" s="189" t="s">
        <v>36</v>
      </c>
      <c r="B16" s="192" t="s">
        <v>37</v>
      </c>
      <c r="C16" s="182">
        <f t="shared" si="7"/>
        <v>10840</v>
      </c>
      <c r="D16" s="190">
        <v>1029</v>
      </c>
      <c r="E16" s="172"/>
      <c r="F16" s="191">
        <v>2123</v>
      </c>
      <c r="G16" s="191">
        <v>1346</v>
      </c>
      <c r="H16" s="191">
        <v>756</v>
      </c>
      <c r="I16" s="191">
        <v>634</v>
      </c>
      <c r="J16" s="191">
        <v>1056</v>
      </c>
      <c r="K16" s="191">
        <v>589</v>
      </c>
      <c r="L16" s="191">
        <v>899</v>
      </c>
      <c r="M16" s="191">
        <v>671</v>
      </c>
      <c r="N16" s="191">
        <v>554</v>
      </c>
      <c r="O16" s="191">
        <v>495</v>
      </c>
      <c r="P16" s="191">
        <v>472</v>
      </c>
      <c r="Q16" s="191">
        <v>216</v>
      </c>
      <c r="R16" s="257">
        <f t="shared" si="2"/>
        <v>9811</v>
      </c>
    </row>
    <row r="17" s="139" customFormat="1" ht="24.75" customHeight="1" spans="1:18">
      <c r="A17" s="189" t="s">
        <v>38</v>
      </c>
      <c r="B17" s="193" t="s">
        <v>39</v>
      </c>
      <c r="C17" s="182">
        <f t="shared" si="7"/>
        <v>5241</v>
      </c>
      <c r="D17" s="190">
        <v>2367</v>
      </c>
      <c r="E17" s="172"/>
      <c r="F17" s="191">
        <v>243</v>
      </c>
      <c r="G17" s="191">
        <v>366</v>
      </c>
      <c r="H17" s="191">
        <v>257</v>
      </c>
      <c r="I17" s="191">
        <v>248</v>
      </c>
      <c r="J17" s="191">
        <v>301</v>
      </c>
      <c r="K17" s="191">
        <v>159</v>
      </c>
      <c r="L17" s="191">
        <v>274</v>
      </c>
      <c r="M17" s="191">
        <v>179</v>
      </c>
      <c r="N17" s="191">
        <v>242</v>
      </c>
      <c r="O17" s="191">
        <v>235</v>
      </c>
      <c r="P17" s="191">
        <v>229</v>
      </c>
      <c r="Q17" s="191">
        <v>141</v>
      </c>
      <c r="R17" s="257">
        <f t="shared" si="2"/>
        <v>2874</v>
      </c>
    </row>
    <row r="18" s="139" customFormat="1" ht="24.75" customHeight="1" spans="1:18">
      <c r="A18" s="189" t="s">
        <v>40</v>
      </c>
      <c r="B18" s="193" t="s">
        <v>41</v>
      </c>
      <c r="C18" s="182">
        <f t="shared" si="7"/>
        <v>1245</v>
      </c>
      <c r="D18" s="194">
        <v>1245</v>
      </c>
      <c r="E18" s="172"/>
      <c r="F18" s="172"/>
      <c r="G18" s="172"/>
      <c r="H18" s="172"/>
      <c r="I18" s="172"/>
      <c r="J18" s="172"/>
      <c r="K18" s="172"/>
      <c r="L18" s="172"/>
      <c r="M18" s="172"/>
      <c r="N18" s="172"/>
      <c r="O18" s="172"/>
      <c r="P18" s="172"/>
      <c r="Q18" s="172"/>
      <c r="R18" s="257">
        <f t="shared" si="2"/>
        <v>0</v>
      </c>
    </row>
    <row r="19" s="139" customFormat="1" ht="24.75" customHeight="1" spans="1:18">
      <c r="A19" s="189" t="s">
        <v>42</v>
      </c>
      <c r="B19" s="170" t="s">
        <v>43</v>
      </c>
      <c r="C19" s="182">
        <f t="shared" si="7"/>
        <v>723</v>
      </c>
      <c r="D19" s="183"/>
      <c r="E19" s="172"/>
      <c r="F19" s="185"/>
      <c r="G19" s="185"/>
      <c r="H19" s="185"/>
      <c r="I19" s="185"/>
      <c r="J19" s="185"/>
      <c r="K19" s="185"/>
      <c r="L19" s="185"/>
      <c r="M19" s="185"/>
      <c r="N19" s="185">
        <v>723</v>
      </c>
      <c r="O19" s="185"/>
      <c r="P19" s="185"/>
      <c r="Q19" s="185"/>
      <c r="R19" s="257">
        <f t="shared" si="2"/>
        <v>723</v>
      </c>
    </row>
    <row r="20" s="139" customFormat="1" ht="24.75" customHeight="1" spans="1:18">
      <c r="A20" s="189" t="s">
        <v>44</v>
      </c>
      <c r="B20" s="193" t="s">
        <v>45</v>
      </c>
      <c r="C20" s="182">
        <f t="shared" si="7"/>
        <v>1924</v>
      </c>
      <c r="D20" s="173">
        <v>428</v>
      </c>
      <c r="E20" s="172"/>
      <c r="F20" s="172">
        <v>170</v>
      </c>
      <c r="G20" s="172">
        <v>177</v>
      </c>
      <c r="H20" s="172">
        <v>70</v>
      </c>
      <c r="I20" s="172">
        <v>115</v>
      </c>
      <c r="J20" s="172">
        <v>172</v>
      </c>
      <c r="K20" s="172">
        <v>121</v>
      </c>
      <c r="L20" s="172">
        <v>153</v>
      </c>
      <c r="M20" s="172">
        <v>111</v>
      </c>
      <c r="N20" s="185">
        <v>104</v>
      </c>
      <c r="O20" s="172">
        <v>81</v>
      </c>
      <c r="P20" s="172">
        <v>98</v>
      </c>
      <c r="Q20" s="172">
        <v>124</v>
      </c>
      <c r="R20" s="257">
        <f t="shared" si="2"/>
        <v>1496</v>
      </c>
    </row>
    <row r="21" s="139" customFormat="1" ht="24.75" customHeight="1" spans="1:18">
      <c r="A21" s="170"/>
      <c r="B21" s="193"/>
      <c r="C21" s="182"/>
      <c r="D21" s="173"/>
      <c r="E21" s="172"/>
      <c r="F21" s="172"/>
      <c r="G21" s="172"/>
      <c r="H21" s="172"/>
      <c r="I21" s="172"/>
      <c r="J21" s="172"/>
      <c r="K21" s="172"/>
      <c r="L21" s="172"/>
      <c r="M21" s="172"/>
      <c r="N21" s="172"/>
      <c r="O21" s="172"/>
      <c r="P21" s="172"/>
      <c r="Q21" s="172"/>
      <c r="R21" s="257">
        <f t="shared" si="2"/>
        <v>0</v>
      </c>
    </row>
    <row r="22" s="141" customFormat="1" ht="24.75" customHeight="1" spans="1:18">
      <c r="A22" s="178" t="s">
        <v>46</v>
      </c>
      <c r="B22" s="179"/>
      <c r="C22" s="180">
        <f t="shared" ref="C22:C36" si="8">SUM(D22:Q22)</f>
        <v>595983</v>
      </c>
      <c r="D22" s="181">
        <f t="shared" ref="D22:Q22" si="9">SUM(D23:D36)</f>
        <v>90679</v>
      </c>
      <c r="E22" s="180">
        <f t="shared" si="9"/>
        <v>19000</v>
      </c>
      <c r="F22" s="180">
        <f t="shared" si="9"/>
        <v>43576</v>
      </c>
      <c r="G22" s="180">
        <f t="shared" si="9"/>
        <v>93369</v>
      </c>
      <c r="H22" s="180">
        <f t="shared" si="9"/>
        <v>39719</v>
      </c>
      <c r="I22" s="180">
        <f t="shared" si="9"/>
        <v>37413</v>
      </c>
      <c r="J22" s="180">
        <f t="shared" si="9"/>
        <v>56487</v>
      </c>
      <c r="K22" s="180">
        <f t="shared" si="9"/>
        <v>44899</v>
      </c>
      <c r="L22" s="180">
        <f t="shared" si="9"/>
        <v>45182</v>
      </c>
      <c r="M22" s="180">
        <f t="shared" si="9"/>
        <v>28819</v>
      </c>
      <c r="N22" s="180">
        <f t="shared" si="9"/>
        <v>24685</v>
      </c>
      <c r="O22" s="180">
        <f t="shared" si="9"/>
        <v>34092</v>
      </c>
      <c r="P22" s="180">
        <f t="shared" si="9"/>
        <v>23994</v>
      </c>
      <c r="Q22" s="180">
        <f t="shared" si="9"/>
        <v>14069</v>
      </c>
      <c r="R22" s="257">
        <f t="shared" si="2"/>
        <v>486304</v>
      </c>
    </row>
    <row r="23" s="143" customFormat="1" ht="24.75" customHeight="1" spans="1:18">
      <c r="A23" s="195" t="s">
        <v>47</v>
      </c>
      <c r="B23" s="196" t="s">
        <v>48</v>
      </c>
      <c r="C23" s="197">
        <f t="shared" si="8"/>
        <v>222976</v>
      </c>
      <c r="D23" s="198">
        <v>30111</v>
      </c>
      <c r="E23" s="199"/>
      <c r="F23" s="199">
        <v>4168</v>
      </c>
      <c r="G23" s="199">
        <v>44647</v>
      </c>
      <c r="H23" s="199">
        <v>15790</v>
      </c>
      <c r="I23" s="199">
        <v>14546</v>
      </c>
      <c r="J23" s="199">
        <v>25404</v>
      </c>
      <c r="K23" s="199">
        <v>20260</v>
      </c>
      <c r="L23" s="199">
        <v>20747</v>
      </c>
      <c r="M23" s="199">
        <v>9839</v>
      </c>
      <c r="N23" s="199">
        <v>7884</v>
      </c>
      <c r="O23" s="199">
        <v>14611</v>
      </c>
      <c r="P23" s="199">
        <v>8525</v>
      </c>
      <c r="Q23" s="199">
        <v>6444</v>
      </c>
      <c r="R23" s="258">
        <f t="shared" si="2"/>
        <v>192865</v>
      </c>
    </row>
    <row r="24" s="144" customFormat="1" ht="24.75" customHeight="1" spans="1:18">
      <c r="A24" s="200" t="s">
        <v>49</v>
      </c>
      <c r="B24" s="201" t="s">
        <v>50</v>
      </c>
      <c r="C24" s="197">
        <f t="shared" si="8"/>
        <v>16693</v>
      </c>
      <c r="D24" s="202">
        <v>1419</v>
      </c>
      <c r="E24" s="203"/>
      <c r="F24" s="204">
        <v>1886</v>
      </c>
      <c r="G24" s="204">
        <v>2483</v>
      </c>
      <c r="H24" s="204">
        <v>1204</v>
      </c>
      <c r="I24" s="204">
        <v>1317</v>
      </c>
      <c r="J24" s="204">
        <v>1649</v>
      </c>
      <c r="K24" s="204">
        <v>1283</v>
      </c>
      <c r="L24" s="204">
        <v>1304</v>
      </c>
      <c r="M24" s="204">
        <v>972</v>
      </c>
      <c r="N24" s="204">
        <v>869</v>
      </c>
      <c r="O24" s="204">
        <v>1034</v>
      </c>
      <c r="P24" s="204">
        <v>855</v>
      </c>
      <c r="Q24" s="204">
        <v>418</v>
      </c>
      <c r="R24" s="257">
        <f t="shared" si="2"/>
        <v>15274</v>
      </c>
    </row>
    <row r="25" s="144" customFormat="1" ht="24.75" customHeight="1" spans="1:18">
      <c r="A25" s="200" t="s">
        <v>51</v>
      </c>
      <c r="B25" s="201" t="s">
        <v>52</v>
      </c>
      <c r="C25" s="197">
        <f t="shared" si="8"/>
        <v>17732</v>
      </c>
      <c r="D25" s="205">
        <v>1468</v>
      </c>
      <c r="E25" s="203"/>
      <c r="F25" s="206">
        <v>1950</v>
      </c>
      <c r="G25" s="206">
        <v>2699</v>
      </c>
      <c r="H25" s="206">
        <v>1282</v>
      </c>
      <c r="I25" s="206">
        <v>1387</v>
      </c>
      <c r="J25" s="206">
        <v>1752</v>
      </c>
      <c r="K25" s="206">
        <v>1410</v>
      </c>
      <c r="L25" s="206">
        <v>1447</v>
      </c>
      <c r="M25" s="206">
        <v>1004</v>
      </c>
      <c r="N25" s="206">
        <v>908</v>
      </c>
      <c r="O25" s="206">
        <v>1098</v>
      </c>
      <c r="P25" s="206">
        <v>894</v>
      </c>
      <c r="Q25" s="206">
        <v>433</v>
      </c>
      <c r="R25" s="257">
        <f t="shared" si="2"/>
        <v>16264</v>
      </c>
    </row>
    <row r="26" s="144" customFormat="1" ht="24.75" customHeight="1" spans="1:18">
      <c r="A26" s="200" t="s">
        <v>53</v>
      </c>
      <c r="B26" s="201" t="s">
        <v>54</v>
      </c>
      <c r="C26" s="197">
        <f t="shared" si="8"/>
        <v>31367</v>
      </c>
      <c r="D26" s="205">
        <v>4513</v>
      </c>
      <c r="E26" s="203"/>
      <c r="F26" s="206">
        <v>3534</v>
      </c>
      <c r="G26" s="206">
        <v>5417</v>
      </c>
      <c r="H26" s="206">
        <v>2016</v>
      </c>
      <c r="I26" s="206">
        <v>1958</v>
      </c>
      <c r="J26" s="206">
        <v>3207</v>
      </c>
      <c r="K26" s="206">
        <v>2388</v>
      </c>
      <c r="L26" s="206">
        <v>2581</v>
      </c>
      <c r="M26" s="206">
        <v>1377</v>
      </c>
      <c r="N26" s="206">
        <v>1198</v>
      </c>
      <c r="O26" s="206">
        <v>1583</v>
      </c>
      <c r="P26" s="206">
        <v>1187</v>
      </c>
      <c r="Q26" s="206">
        <v>408</v>
      </c>
      <c r="R26" s="257">
        <f t="shared" si="2"/>
        <v>26854</v>
      </c>
    </row>
    <row r="27" s="144" customFormat="1" ht="24.75" customHeight="1" spans="1:18">
      <c r="A27" s="200" t="s">
        <v>55</v>
      </c>
      <c r="B27" s="201" t="s">
        <v>56</v>
      </c>
      <c r="C27" s="197">
        <f t="shared" si="8"/>
        <v>66752</v>
      </c>
      <c r="D27" s="207">
        <v>5690</v>
      </c>
      <c r="E27" s="203"/>
      <c r="F27" s="208">
        <v>7848</v>
      </c>
      <c r="G27" s="209">
        <v>9924</v>
      </c>
      <c r="H27" s="210">
        <v>4950</v>
      </c>
      <c r="I27" s="246">
        <v>5038</v>
      </c>
      <c r="J27" s="247">
        <v>6218</v>
      </c>
      <c r="K27" s="248">
        <v>5174</v>
      </c>
      <c r="L27" s="248">
        <v>5206</v>
      </c>
      <c r="M27" s="249">
        <v>4064</v>
      </c>
      <c r="N27" s="250">
        <v>3412</v>
      </c>
      <c r="O27" s="251">
        <v>4336</v>
      </c>
      <c r="P27" s="251">
        <v>3228</v>
      </c>
      <c r="Q27" s="251">
        <v>1664</v>
      </c>
      <c r="R27" s="257">
        <f t="shared" si="2"/>
        <v>61062</v>
      </c>
    </row>
    <row r="28" s="144" customFormat="1" ht="24.75" customHeight="1" spans="1:18">
      <c r="A28" s="200" t="s">
        <v>57</v>
      </c>
      <c r="B28" s="201" t="s">
        <v>58</v>
      </c>
      <c r="C28" s="197">
        <f t="shared" si="8"/>
        <v>121196</v>
      </c>
      <c r="D28" s="211">
        <v>10503</v>
      </c>
      <c r="E28" s="203"/>
      <c r="F28" s="212">
        <v>13747</v>
      </c>
      <c r="G28" s="212">
        <v>17509</v>
      </c>
      <c r="H28" s="212">
        <v>9387</v>
      </c>
      <c r="I28" s="212">
        <v>8859</v>
      </c>
      <c r="J28" s="212">
        <v>11640</v>
      </c>
      <c r="K28" s="212">
        <v>9293</v>
      </c>
      <c r="L28" s="212">
        <v>9031</v>
      </c>
      <c r="M28" s="212">
        <v>7479</v>
      </c>
      <c r="N28" s="212">
        <v>6837</v>
      </c>
      <c r="O28" s="212">
        <v>7997</v>
      </c>
      <c r="P28" s="212">
        <v>5621</v>
      </c>
      <c r="Q28" s="212">
        <v>3293</v>
      </c>
      <c r="R28" s="257">
        <f t="shared" si="2"/>
        <v>110693</v>
      </c>
    </row>
    <row r="29" s="145" customFormat="1" ht="24.75" customHeight="1" spans="1:18">
      <c r="A29" s="200" t="s">
        <v>59</v>
      </c>
      <c r="B29" s="171" t="s">
        <v>60</v>
      </c>
      <c r="C29" s="197">
        <f t="shared" si="8"/>
        <v>1428</v>
      </c>
      <c r="D29" s="213">
        <v>700</v>
      </c>
      <c r="E29" s="214"/>
      <c r="F29" s="214">
        <v>108</v>
      </c>
      <c r="G29" s="214">
        <v>84</v>
      </c>
      <c r="H29" s="214">
        <v>60</v>
      </c>
      <c r="I29" s="214">
        <v>40</v>
      </c>
      <c r="J29" s="214">
        <v>64</v>
      </c>
      <c r="K29" s="214">
        <v>92</v>
      </c>
      <c r="L29" s="214">
        <v>72</v>
      </c>
      <c r="M29" s="214">
        <v>76</v>
      </c>
      <c r="N29" s="214">
        <v>20</v>
      </c>
      <c r="O29" s="214">
        <v>44</v>
      </c>
      <c r="P29" s="214">
        <v>20</v>
      </c>
      <c r="Q29" s="214">
        <v>48</v>
      </c>
      <c r="R29" s="257">
        <f t="shared" si="2"/>
        <v>728</v>
      </c>
    </row>
    <row r="30" s="146" customFormat="1" ht="24.75" customHeight="1" spans="1:18">
      <c r="A30" s="215" t="s">
        <v>61</v>
      </c>
      <c r="B30" s="196" t="s">
        <v>62</v>
      </c>
      <c r="C30" s="197">
        <f t="shared" si="8"/>
        <v>17397</v>
      </c>
      <c r="D30" s="216">
        <v>17397</v>
      </c>
      <c r="E30" s="217"/>
      <c r="F30" s="217"/>
      <c r="G30" s="217"/>
      <c r="H30" s="217"/>
      <c r="I30" s="217"/>
      <c r="J30" s="217"/>
      <c r="K30" s="217"/>
      <c r="L30" s="217"/>
      <c r="M30" s="217"/>
      <c r="N30" s="217"/>
      <c r="O30" s="217"/>
      <c r="P30" s="217"/>
      <c r="Q30" s="217"/>
      <c r="R30" s="258">
        <f t="shared" si="2"/>
        <v>0</v>
      </c>
    </row>
    <row r="31" s="142" customFormat="1" ht="24.75" customHeight="1" spans="1:18">
      <c r="A31" s="200" t="s">
        <v>63</v>
      </c>
      <c r="B31" s="218" t="s">
        <v>64</v>
      </c>
      <c r="C31" s="197">
        <f t="shared" si="8"/>
        <v>56800</v>
      </c>
      <c r="D31" s="207">
        <v>15946</v>
      </c>
      <c r="E31" s="219"/>
      <c r="F31" s="219">
        <v>5966</v>
      </c>
      <c r="G31" s="219">
        <v>7248</v>
      </c>
      <c r="H31" s="219">
        <v>3524</v>
      </c>
      <c r="I31" s="219">
        <v>2966</v>
      </c>
      <c r="J31" s="219">
        <v>4598</v>
      </c>
      <c r="K31" s="252">
        <v>3360</v>
      </c>
      <c r="L31" s="252">
        <v>3248</v>
      </c>
      <c r="M31" s="252">
        <v>2320</v>
      </c>
      <c r="N31" s="252">
        <v>2412</v>
      </c>
      <c r="O31" s="252">
        <v>2256</v>
      </c>
      <c r="P31" s="253">
        <v>2102</v>
      </c>
      <c r="Q31" s="253">
        <v>854</v>
      </c>
      <c r="R31" s="257">
        <f t="shared" si="2"/>
        <v>40854</v>
      </c>
    </row>
    <row r="32" s="145" customFormat="1" ht="24.75" customHeight="1" spans="1:18">
      <c r="A32" s="200" t="s">
        <v>65</v>
      </c>
      <c r="B32" s="218" t="s">
        <v>66</v>
      </c>
      <c r="C32" s="197">
        <f t="shared" si="8"/>
        <v>13600</v>
      </c>
      <c r="D32" s="213">
        <v>2932</v>
      </c>
      <c r="E32" s="214"/>
      <c r="F32" s="185">
        <v>1416</v>
      </c>
      <c r="G32" s="185">
        <v>1728</v>
      </c>
      <c r="H32" s="185">
        <v>852</v>
      </c>
      <c r="I32" s="185">
        <v>780</v>
      </c>
      <c r="J32" s="185">
        <v>1308</v>
      </c>
      <c r="K32" s="185">
        <v>900</v>
      </c>
      <c r="L32" s="185">
        <v>852</v>
      </c>
      <c r="M32" s="185">
        <v>624</v>
      </c>
      <c r="N32" s="185">
        <v>696</v>
      </c>
      <c r="O32" s="185">
        <v>720</v>
      </c>
      <c r="P32" s="185">
        <v>552</v>
      </c>
      <c r="Q32" s="185">
        <v>240</v>
      </c>
      <c r="R32" s="257">
        <f t="shared" si="2"/>
        <v>10668</v>
      </c>
    </row>
    <row r="33" s="145" customFormat="1" ht="24.75" customHeight="1" spans="1:18">
      <c r="A33" s="200" t="s">
        <v>67</v>
      </c>
      <c r="B33" s="218" t="s">
        <v>68</v>
      </c>
      <c r="C33" s="182">
        <f t="shared" si="8"/>
        <v>525</v>
      </c>
      <c r="D33" s="213"/>
      <c r="E33" s="214"/>
      <c r="F33" s="185">
        <v>140</v>
      </c>
      <c r="G33" s="185">
        <v>77</v>
      </c>
      <c r="H33" s="185">
        <v>31</v>
      </c>
      <c r="I33" s="185">
        <v>25</v>
      </c>
      <c r="J33" s="185">
        <v>31</v>
      </c>
      <c r="K33" s="185">
        <v>35</v>
      </c>
      <c r="L33" s="185">
        <v>33</v>
      </c>
      <c r="M33" s="185">
        <v>51</v>
      </c>
      <c r="N33" s="185">
        <v>21</v>
      </c>
      <c r="O33" s="185">
        <v>20</v>
      </c>
      <c r="P33" s="185">
        <v>48</v>
      </c>
      <c r="Q33" s="185">
        <v>13</v>
      </c>
      <c r="R33" s="257"/>
    </row>
    <row r="34" s="145" customFormat="1" ht="24.75" customHeight="1" spans="1:18">
      <c r="A34" s="200" t="s">
        <v>69</v>
      </c>
      <c r="B34" s="218" t="s">
        <v>70</v>
      </c>
      <c r="C34" s="182">
        <f t="shared" si="8"/>
        <v>10517</v>
      </c>
      <c r="D34" s="213"/>
      <c r="E34" s="214"/>
      <c r="F34" s="214">
        <v>2813</v>
      </c>
      <c r="G34" s="214">
        <v>1553</v>
      </c>
      <c r="H34" s="214">
        <v>623</v>
      </c>
      <c r="I34" s="214">
        <v>497</v>
      </c>
      <c r="J34" s="214">
        <v>616</v>
      </c>
      <c r="K34" s="214">
        <v>704</v>
      </c>
      <c r="L34" s="214">
        <v>661</v>
      </c>
      <c r="M34" s="214">
        <v>1013</v>
      </c>
      <c r="N34" s="214">
        <v>428</v>
      </c>
      <c r="O34" s="214">
        <v>393</v>
      </c>
      <c r="P34" s="214">
        <v>962</v>
      </c>
      <c r="Q34" s="214">
        <v>254</v>
      </c>
      <c r="R34" s="257">
        <f t="shared" ref="R34:R44" si="10">SUM(F34:Q34)</f>
        <v>10517</v>
      </c>
    </row>
    <row r="35" s="145" customFormat="1" ht="24.75" customHeight="1" spans="1:18">
      <c r="A35" s="200" t="s">
        <v>69</v>
      </c>
      <c r="B35" s="218" t="s">
        <v>71</v>
      </c>
      <c r="C35" s="182">
        <f t="shared" si="8"/>
        <v>1900</v>
      </c>
      <c r="D35" s="213"/>
      <c r="E35" s="214">
        <v>1900</v>
      </c>
      <c r="F35" s="214"/>
      <c r="G35" s="214"/>
      <c r="H35" s="214"/>
      <c r="I35" s="214"/>
      <c r="J35" s="214"/>
      <c r="K35" s="214"/>
      <c r="L35" s="214"/>
      <c r="M35" s="214"/>
      <c r="N35" s="214"/>
      <c r="O35" s="214"/>
      <c r="P35" s="214"/>
      <c r="Q35" s="214"/>
      <c r="R35" s="257">
        <f t="shared" si="10"/>
        <v>0</v>
      </c>
    </row>
    <row r="36" s="145" customFormat="1" ht="24.75" customHeight="1" spans="1:18">
      <c r="A36" s="200" t="s">
        <v>69</v>
      </c>
      <c r="B36" s="218" t="s">
        <v>72</v>
      </c>
      <c r="C36" s="182">
        <f t="shared" si="8"/>
        <v>17100</v>
      </c>
      <c r="D36" s="213"/>
      <c r="E36" s="214">
        <v>17100</v>
      </c>
      <c r="F36" s="214"/>
      <c r="G36" s="214"/>
      <c r="H36" s="214"/>
      <c r="I36" s="214"/>
      <c r="J36" s="214"/>
      <c r="K36" s="214"/>
      <c r="L36" s="214"/>
      <c r="M36" s="214"/>
      <c r="N36" s="214"/>
      <c r="O36" s="214"/>
      <c r="P36" s="214"/>
      <c r="Q36" s="214"/>
      <c r="R36" s="257">
        <f t="shared" si="10"/>
        <v>0</v>
      </c>
    </row>
    <row r="37" s="145" customFormat="1" ht="24.75" customHeight="1" spans="1:18">
      <c r="A37" s="200"/>
      <c r="B37" s="218"/>
      <c r="C37" s="220"/>
      <c r="D37" s="221"/>
      <c r="E37" s="222"/>
      <c r="F37" s="222"/>
      <c r="G37" s="222"/>
      <c r="H37" s="222"/>
      <c r="I37" s="222"/>
      <c r="J37" s="222"/>
      <c r="K37" s="254"/>
      <c r="L37" s="254"/>
      <c r="M37" s="254"/>
      <c r="N37" s="254"/>
      <c r="O37" s="254"/>
      <c r="P37" s="255"/>
      <c r="Q37" s="255"/>
      <c r="R37" s="257">
        <f t="shared" si="10"/>
        <v>0</v>
      </c>
    </row>
    <row r="38" s="141" customFormat="1" ht="24.75" customHeight="1" spans="1:18">
      <c r="A38" s="178" t="s">
        <v>73</v>
      </c>
      <c r="B38" s="223"/>
      <c r="C38" s="180">
        <f t="shared" ref="C38:C51" si="11">SUM(D38:Q38)</f>
        <v>352904</v>
      </c>
      <c r="D38" s="224">
        <f>SUM(D39:D40)</f>
        <v>0</v>
      </c>
      <c r="E38" s="225">
        <f>SUM(E39:E40)</f>
        <v>0</v>
      </c>
      <c r="F38" s="225">
        <f t="shared" ref="F38:Q38" si="12">SUM(F39:F47)</f>
        <v>23605</v>
      </c>
      <c r="G38" s="225">
        <f t="shared" si="12"/>
        <v>61380</v>
      </c>
      <c r="H38" s="225">
        <f t="shared" si="12"/>
        <v>34104</v>
      </c>
      <c r="I38" s="225">
        <f t="shared" si="12"/>
        <v>26824</v>
      </c>
      <c r="J38" s="225">
        <f t="shared" si="12"/>
        <v>43399</v>
      </c>
      <c r="K38" s="225">
        <f t="shared" si="12"/>
        <v>36908</v>
      </c>
      <c r="L38" s="225">
        <f t="shared" si="12"/>
        <v>26143</v>
      </c>
      <c r="M38" s="225">
        <f t="shared" si="12"/>
        <v>20681</v>
      </c>
      <c r="N38" s="225">
        <f t="shared" si="12"/>
        <v>17174</v>
      </c>
      <c r="O38" s="225">
        <f t="shared" si="12"/>
        <v>31067</v>
      </c>
      <c r="P38" s="225">
        <f t="shared" si="12"/>
        <v>20686</v>
      </c>
      <c r="Q38" s="225">
        <f t="shared" si="12"/>
        <v>10933</v>
      </c>
      <c r="R38" s="257">
        <f t="shared" si="10"/>
        <v>352904</v>
      </c>
    </row>
    <row r="39" s="142" customFormat="1" ht="24.75" customHeight="1" spans="1:18">
      <c r="A39" s="226" t="s">
        <v>74</v>
      </c>
      <c r="B39" s="226" t="s">
        <v>75</v>
      </c>
      <c r="C39" s="227">
        <f t="shared" si="11"/>
        <v>69671</v>
      </c>
      <c r="D39" s="228"/>
      <c r="E39" s="229"/>
      <c r="F39" s="229">
        <v>6502</v>
      </c>
      <c r="G39" s="229">
        <v>12550</v>
      </c>
      <c r="H39" s="229">
        <v>5999</v>
      </c>
      <c r="I39" s="229">
        <v>4683</v>
      </c>
      <c r="J39" s="229">
        <v>7616</v>
      </c>
      <c r="K39" s="229">
        <v>8137</v>
      </c>
      <c r="L39" s="229">
        <v>6401</v>
      </c>
      <c r="M39" s="229">
        <v>3756</v>
      </c>
      <c r="N39" s="229">
        <v>3464</v>
      </c>
      <c r="O39" s="229">
        <v>5455</v>
      </c>
      <c r="P39" s="229">
        <v>3664</v>
      </c>
      <c r="Q39" s="229">
        <v>1444</v>
      </c>
      <c r="R39" s="257">
        <f t="shared" si="10"/>
        <v>69671</v>
      </c>
    </row>
    <row r="40" s="142" customFormat="1" ht="24.75" customHeight="1" spans="1:18">
      <c r="A40" s="226" t="s">
        <v>76</v>
      </c>
      <c r="B40" s="226" t="s">
        <v>77</v>
      </c>
      <c r="C40" s="227">
        <f t="shared" si="11"/>
        <v>2137</v>
      </c>
      <c r="D40" s="228"/>
      <c r="E40" s="229"/>
      <c r="F40" s="229">
        <v>204</v>
      </c>
      <c r="G40" s="229">
        <v>367</v>
      </c>
      <c r="H40" s="229">
        <v>247</v>
      </c>
      <c r="I40" s="229">
        <v>192</v>
      </c>
      <c r="J40" s="229">
        <v>197</v>
      </c>
      <c r="K40" s="229">
        <v>308</v>
      </c>
      <c r="L40" s="229">
        <v>102</v>
      </c>
      <c r="M40" s="229">
        <v>127</v>
      </c>
      <c r="N40" s="229">
        <v>103</v>
      </c>
      <c r="O40" s="229">
        <v>125</v>
      </c>
      <c r="P40" s="229">
        <v>111</v>
      </c>
      <c r="Q40" s="229">
        <v>54</v>
      </c>
      <c r="R40" s="257">
        <f t="shared" si="10"/>
        <v>2137</v>
      </c>
    </row>
    <row r="41" s="142" customFormat="1" ht="24.75" customHeight="1" spans="1:18">
      <c r="A41" s="226" t="s">
        <v>78</v>
      </c>
      <c r="B41" s="226" t="s">
        <v>79</v>
      </c>
      <c r="C41" s="227">
        <f t="shared" si="11"/>
        <v>7926</v>
      </c>
      <c r="D41" s="228"/>
      <c r="E41" s="229"/>
      <c r="F41" s="229">
        <v>757</v>
      </c>
      <c r="G41" s="229">
        <v>1360</v>
      </c>
      <c r="H41" s="229">
        <v>917</v>
      </c>
      <c r="I41" s="229">
        <v>711</v>
      </c>
      <c r="J41" s="229">
        <v>732</v>
      </c>
      <c r="K41" s="229">
        <v>1144</v>
      </c>
      <c r="L41" s="229">
        <v>380</v>
      </c>
      <c r="M41" s="229">
        <v>470</v>
      </c>
      <c r="N41" s="229">
        <v>383</v>
      </c>
      <c r="O41" s="229">
        <v>462</v>
      </c>
      <c r="P41" s="229">
        <v>412</v>
      </c>
      <c r="Q41" s="229">
        <v>198</v>
      </c>
      <c r="R41" s="257">
        <f t="shared" si="10"/>
        <v>7926</v>
      </c>
    </row>
    <row r="42" s="142" customFormat="1" ht="24.75" customHeight="1" spans="1:18">
      <c r="A42" s="226" t="s">
        <v>80</v>
      </c>
      <c r="B42" s="226" t="s">
        <v>81</v>
      </c>
      <c r="C42" s="227">
        <f t="shared" si="11"/>
        <v>2320</v>
      </c>
      <c r="D42" s="228"/>
      <c r="E42" s="229"/>
      <c r="F42" s="229">
        <v>214</v>
      </c>
      <c r="G42" s="229">
        <v>511</v>
      </c>
      <c r="H42" s="229">
        <v>208</v>
      </c>
      <c r="I42" s="229">
        <v>123</v>
      </c>
      <c r="J42" s="229">
        <v>281</v>
      </c>
      <c r="K42" s="229">
        <v>283</v>
      </c>
      <c r="L42" s="229">
        <v>169</v>
      </c>
      <c r="M42" s="229">
        <v>134</v>
      </c>
      <c r="N42" s="229">
        <v>116</v>
      </c>
      <c r="O42" s="229">
        <v>155</v>
      </c>
      <c r="P42" s="229">
        <v>89</v>
      </c>
      <c r="Q42" s="229">
        <v>37</v>
      </c>
      <c r="R42" s="257">
        <f t="shared" si="10"/>
        <v>2320</v>
      </c>
    </row>
    <row r="43" s="142" customFormat="1" ht="24.75" customHeight="1" spans="1:18">
      <c r="A43" s="226" t="s">
        <v>82</v>
      </c>
      <c r="B43" s="226" t="s">
        <v>83</v>
      </c>
      <c r="C43" s="227">
        <f t="shared" si="11"/>
        <v>9056</v>
      </c>
      <c r="D43" s="228"/>
      <c r="E43" s="229"/>
      <c r="F43" s="229">
        <v>929</v>
      </c>
      <c r="G43" s="229">
        <v>1283</v>
      </c>
      <c r="H43" s="229">
        <v>273</v>
      </c>
      <c r="I43" s="229">
        <v>918</v>
      </c>
      <c r="J43" s="229">
        <v>1862</v>
      </c>
      <c r="K43" s="229">
        <v>1168</v>
      </c>
      <c r="L43" s="229">
        <v>772</v>
      </c>
      <c r="M43" s="229">
        <v>374</v>
      </c>
      <c r="N43" s="229">
        <v>285</v>
      </c>
      <c r="O43" s="229">
        <v>482</v>
      </c>
      <c r="P43" s="229">
        <v>533</v>
      </c>
      <c r="Q43" s="229">
        <v>177</v>
      </c>
      <c r="R43" s="257">
        <f t="shared" si="10"/>
        <v>9056</v>
      </c>
    </row>
    <row r="44" s="142" customFormat="1" ht="24.75" customHeight="1" spans="1:18">
      <c r="A44" s="226" t="s">
        <v>84</v>
      </c>
      <c r="B44" s="226" t="s">
        <v>85</v>
      </c>
      <c r="C44" s="230">
        <f t="shared" si="11"/>
        <v>214268</v>
      </c>
      <c r="D44" s="228"/>
      <c r="E44" s="229"/>
      <c r="F44" s="229">
        <v>12702</v>
      </c>
      <c r="G44" s="229">
        <v>36851</v>
      </c>
      <c r="H44" s="229">
        <v>21519</v>
      </c>
      <c r="I44" s="229">
        <v>16469</v>
      </c>
      <c r="J44" s="229">
        <v>26842</v>
      </c>
      <c r="K44" s="229">
        <v>20983</v>
      </c>
      <c r="L44" s="229">
        <v>14867</v>
      </c>
      <c r="M44" s="229">
        <v>12912</v>
      </c>
      <c r="N44" s="229">
        <v>10508</v>
      </c>
      <c r="O44" s="229">
        <v>20156</v>
      </c>
      <c r="P44" s="229">
        <v>13063</v>
      </c>
      <c r="Q44" s="229">
        <v>7396</v>
      </c>
      <c r="R44" s="257">
        <f t="shared" si="10"/>
        <v>214268</v>
      </c>
    </row>
    <row r="45" s="142" customFormat="1" ht="24.75" customHeight="1" spans="1:18">
      <c r="A45" s="226" t="s">
        <v>86</v>
      </c>
      <c r="B45" s="226" t="s">
        <v>87</v>
      </c>
      <c r="C45" s="230">
        <f t="shared" si="11"/>
        <v>982</v>
      </c>
      <c r="D45" s="228"/>
      <c r="E45" s="229"/>
      <c r="F45" s="229">
        <v>93</v>
      </c>
      <c r="G45" s="229">
        <v>176</v>
      </c>
      <c r="H45" s="229">
        <v>116</v>
      </c>
      <c r="I45" s="229">
        <v>89</v>
      </c>
      <c r="J45" s="229">
        <v>89</v>
      </c>
      <c r="K45" s="229">
        <v>137</v>
      </c>
      <c r="L45" s="229">
        <v>51</v>
      </c>
      <c r="M45" s="229">
        <v>58</v>
      </c>
      <c r="N45" s="229">
        <v>42</v>
      </c>
      <c r="O45" s="229">
        <v>51</v>
      </c>
      <c r="P45" s="229">
        <v>52</v>
      </c>
      <c r="Q45" s="229">
        <v>28</v>
      </c>
      <c r="R45" s="257"/>
    </row>
    <row r="46" s="142" customFormat="1" ht="24.75" customHeight="1" spans="1:18">
      <c r="A46" s="226" t="s">
        <v>88</v>
      </c>
      <c r="B46" s="226" t="s">
        <v>89</v>
      </c>
      <c r="C46" s="230">
        <f t="shared" si="11"/>
        <v>4422</v>
      </c>
      <c r="D46" s="228"/>
      <c r="E46" s="229"/>
      <c r="F46" s="229">
        <v>397</v>
      </c>
      <c r="G46" s="229">
        <v>803</v>
      </c>
      <c r="H46" s="229">
        <v>437</v>
      </c>
      <c r="I46" s="229">
        <v>238</v>
      </c>
      <c r="J46" s="229">
        <v>598</v>
      </c>
      <c r="K46" s="229">
        <v>534</v>
      </c>
      <c r="L46" s="229">
        <v>312</v>
      </c>
      <c r="M46" s="229">
        <v>261</v>
      </c>
      <c r="N46" s="229">
        <v>249</v>
      </c>
      <c r="O46" s="229">
        <v>314</v>
      </c>
      <c r="P46" s="229">
        <v>196</v>
      </c>
      <c r="Q46" s="229">
        <v>83</v>
      </c>
      <c r="R46" s="257"/>
    </row>
    <row r="47" s="142" customFormat="1" ht="24.75" customHeight="1" spans="1:18">
      <c r="A47" s="226" t="s">
        <v>84</v>
      </c>
      <c r="B47" s="226" t="s">
        <v>90</v>
      </c>
      <c r="C47" s="230">
        <f t="shared" si="11"/>
        <v>42122</v>
      </c>
      <c r="D47" s="228"/>
      <c r="E47" s="229"/>
      <c r="F47" s="229">
        <v>1807</v>
      </c>
      <c r="G47" s="229">
        <v>7479</v>
      </c>
      <c r="H47" s="229">
        <v>4388</v>
      </c>
      <c r="I47" s="229">
        <v>3401</v>
      </c>
      <c r="J47" s="229">
        <v>5182</v>
      </c>
      <c r="K47" s="229">
        <v>4214</v>
      </c>
      <c r="L47" s="229">
        <v>3089</v>
      </c>
      <c r="M47" s="229">
        <v>2589</v>
      </c>
      <c r="N47" s="229">
        <v>2024</v>
      </c>
      <c r="O47" s="229">
        <v>3867</v>
      </c>
      <c r="P47" s="229">
        <v>2566</v>
      </c>
      <c r="Q47" s="229">
        <v>1516</v>
      </c>
      <c r="R47" s="257"/>
    </row>
    <row r="48" s="141" customFormat="1" ht="24.75" customHeight="1" spans="1:18">
      <c r="A48" s="178" t="s">
        <v>91</v>
      </c>
      <c r="B48" s="179"/>
      <c r="C48" s="180">
        <f t="shared" si="11"/>
        <v>34888</v>
      </c>
      <c r="D48" s="231">
        <f t="shared" ref="D48:Q48" si="13">SUM(D49:D51)</f>
        <v>6586</v>
      </c>
      <c r="E48" s="232">
        <f t="shared" si="13"/>
        <v>28</v>
      </c>
      <c r="F48" s="232">
        <f t="shared" si="13"/>
        <v>3072</v>
      </c>
      <c r="G48" s="232">
        <f t="shared" si="13"/>
        <v>5553</v>
      </c>
      <c r="H48" s="232">
        <f t="shared" si="13"/>
        <v>2535</v>
      </c>
      <c r="I48" s="232">
        <f t="shared" si="13"/>
        <v>1626</v>
      </c>
      <c r="J48" s="232">
        <f t="shared" si="13"/>
        <v>3736</v>
      </c>
      <c r="K48" s="232">
        <f t="shared" si="13"/>
        <v>3423</v>
      </c>
      <c r="L48" s="232">
        <f t="shared" si="13"/>
        <v>2291</v>
      </c>
      <c r="M48" s="232">
        <f t="shared" si="13"/>
        <v>1316</v>
      </c>
      <c r="N48" s="232">
        <f t="shared" si="13"/>
        <v>1533</v>
      </c>
      <c r="O48" s="232">
        <f t="shared" si="13"/>
        <v>1963</v>
      </c>
      <c r="P48" s="232">
        <f t="shared" si="13"/>
        <v>811</v>
      </c>
      <c r="Q48" s="232">
        <f t="shared" si="13"/>
        <v>415</v>
      </c>
      <c r="R48" s="257">
        <f t="shared" ref="R48:R54" si="14">SUM(F48:Q48)</f>
        <v>28274</v>
      </c>
    </row>
    <row r="49" s="142" customFormat="1" ht="24.75" customHeight="1" spans="1:18">
      <c r="A49" s="226" t="s">
        <v>92</v>
      </c>
      <c r="B49" s="226" t="s">
        <v>93</v>
      </c>
      <c r="C49" s="182">
        <f t="shared" si="11"/>
        <v>152</v>
      </c>
      <c r="D49" s="207">
        <v>53</v>
      </c>
      <c r="E49" s="219"/>
      <c r="F49" s="219">
        <v>15</v>
      </c>
      <c r="G49" s="219">
        <v>22</v>
      </c>
      <c r="H49" s="219">
        <v>4</v>
      </c>
      <c r="I49" s="219">
        <v>2</v>
      </c>
      <c r="J49" s="219">
        <v>14</v>
      </c>
      <c r="K49" s="253">
        <v>14</v>
      </c>
      <c r="L49" s="253">
        <v>7</v>
      </c>
      <c r="M49" s="253">
        <v>8</v>
      </c>
      <c r="N49" s="253">
        <v>6</v>
      </c>
      <c r="O49" s="253">
        <v>4</v>
      </c>
      <c r="P49" s="253">
        <v>0</v>
      </c>
      <c r="Q49" s="253">
        <v>3</v>
      </c>
      <c r="R49" s="257">
        <f t="shared" si="14"/>
        <v>99</v>
      </c>
    </row>
    <row r="50" s="142" customFormat="1" ht="24.75" customHeight="1" spans="1:18">
      <c r="A50" s="226" t="s">
        <v>92</v>
      </c>
      <c r="B50" s="226" t="s">
        <v>94</v>
      </c>
      <c r="C50" s="182">
        <f t="shared" si="11"/>
        <v>34636</v>
      </c>
      <c r="D50" s="207">
        <v>6433</v>
      </c>
      <c r="E50" s="219">
        <v>28</v>
      </c>
      <c r="F50" s="219">
        <v>3057</v>
      </c>
      <c r="G50" s="219">
        <v>5531</v>
      </c>
      <c r="H50" s="219">
        <v>2531</v>
      </c>
      <c r="I50" s="219">
        <v>1624</v>
      </c>
      <c r="J50" s="219">
        <v>3722</v>
      </c>
      <c r="K50" s="253">
        <v>3409</v>
      </c>
      <c r="L50" s="253">
        <v>2284</v>
      </c>
      <c r="M50" s="253">
        <v>1308</v>
      </c>
      <c r="N50" s="253">
        <v>1527</v>
      </c>
      <c r="O50" s="253">
        <v>1959</v>
      </c>
      <c r="P50" s="253">
        <v>811</v>
      </c>
      <c r="Q50" s="253">
        <v>412</v>
      </c>
      <c r="R50" s="257">
        <f t="shared" si="14"/>
        <v>28175</v>
      </c>
    </row>
    <row r="51" s="142" customFormat="1" ht="24.75" customHeight="1" spans="1:18">
      <c r="A51" s="226" t="s">
        <v>95</v>
      </c>
      <c r="B51" s="226" t="s">
        <v>96</v>
      </c>
      <c r="C51" s="182">
        <f t="shared" si="11"/>
        <v>100</v>
      </c>
      <c r="D51" s="207">
        <v>100</v>
      </c>
      <c r="E51" s="219"/>
      <c r="F51" s="219"/>
      <c r="G51" s="219"/>
      <c r="H51" s="219"/>
      <c r="I51" s="219"/>
      <c r="J51" s="219"/>
      <c r="K51" s="253"/>
      <c r="L51" s="253"/>
      <c r="M51" s="253"/>
      <c r="N51" s="253"/>
      <c r="O51" s="253"/>
      <c r="P51" s="253"/>
      <c r="Q51" s="253"/>
      <c r="R51" s="257">
        <f t="shared" si="14"/>
        <v>0</v>
      </c>
    </row>
    <row r="52" s="145" customFormat="1" ht="24.75" customHeight="1" spans="1:18">
      <c r="A52" s="233"/>
      <c r="B52" s="218"/>
      <c r="C52" s="172"/>
      <c r="D52" s="213"/>
      <c r="E52" s="214"/>
      <c r="F52" s="214"/>
      <c r="G52" s="214"/>
      <c r="H52" s="214"/>
      <c r="I52" s="214"/>
      <c r="J52" s="214"/>
      <c r="K52" s="255"/>
      <c r="L52" s="255"/>
      <c r="M52" s="255"/>
      <c r="N52" s="255"/>
      <c r="O52" s="255"/>
      <c r="P52" s="255"/>
      <c r="Q52" s="255"/>
      <c r="R52" s="257">
        <f t="shared" si="14"/>
        <v>0</v>
      </c>
    </row>
    <row r="53" s="141" customFormat="1" ht="24.75" customHeight="1" spans="1:18">
      <c r="A53" s="178" t="s">
        <v>97</v>
      </c>
      <c r="B53" s="234"/>
      <c r="C53" s="180">
        <f>SUM(D53:Q53)</f>
        <v>2447</v>
      </c>
      <c r="D53" s="224">
        <f>SUM(D54:D57)</f>
        <v>2447</v>
      </c>
      <c r="E53" s="180"/>
      <c r="F53" s="180"/>
      <c r="G53" s="180"/>
      <c r="H53" s="180"/>
      <c r="I53" s="180"/>
      <c r="J53" s="180"/>
      <c r="K53" s="180"/>
      <c r="L53" s="180"/>
      <c r="M53" s="180"/>
      <c r="N53" s="180"/>
      <c r="O53" s="180"/>
      <c r="P53" s="180"/>
      <c r="Q53" s="180"/>
      <c r="R53" s="257">
        <f t="shared" si="14"/>
        <v>0</v>
      </c>
    </row>
    <row r="54" s="139" customFormat="1" ht="24.75" customHeight="1" spans="1:18">
      <c r="A54" s="170" t="s">
        <v>98</v>
      </c>
      <c r="B54" s="201" t="s">
        <v>99</v>
      </c>
      <c r="C54" s="182">
        <f>SUM(D54:Q54)</f>
        <v>695</v>
      </c>
      <c r="D54" s="235">
        <v>695</v>
      </c>
      <c r="E54" s="172"/>
      <c r="F54" s="172"/>
      <c r="G54" s="172"/>
      <c r="H54" s="172"/>
      <c r="I54" s="172"/>
      <c r="J54" s="172"/>
      <c r="K54" s="172"/>
      <c r="L54" s="172"/>
      <c r="M54" s="172"/>
      <c r="N54" s="172"/>
      <c r="O54" s="172"/>
      <c r="P54" s="172"/>
      <c r="Q54" s="172"/>
      <c r="R54" s="257">
        <f t="shared" si="14"/>
        <v>0</v>
      </c>
    </row>
    <row r="55" s="139" customFormat="1" ht="24.75" customHeight="1" spans="1:18">
      <c r="A55" s="170" t="s">
        <v>100</v>
      </c>
      <c r="B55" s="170" t="s">
        <v>101</v>
      </c>
      <c r="C55" s="182">
        <f>SUM(D55:Q55)</f>
        <v>1688</v>
      </c>
      <c r="D55" s="235">
        <v>1688</v>
      </c>
      <c r="E55" s="172"/>
      <c r="F55" s="172"/>
      <c r="G55" s="172"/>
      <c r="H55" s="172"/>
      <c r="I55" s="172"/>
      <c r="J55" s="172"/>
      <c r="K55" s="172"/>
      <c r="L55" s="172"/>
      <c r="M55" s="172"/>
      <c r="N55" s="172"/>
      <c r="O55" s="172"/>
      <c r="P55" s="172"/>
      <c r="Q55" s="172"/>
      <c r="R55" s="257"/>
    </row>
    <row r="56" s="139" customFormat="1" ht="24.75" customHeight="1" spans="1:18">
      <c r="A56" s="170" t="s">
        <v>102</v>
      </c>
      <c r="B56" s="236" t="s">
        <v>103</v>
      </c>
      <c r="C56" s="182">
        <f>SUM(D56:Q56)</f>
        <v>64</v>
      </c>
      <c r="D56" s="190">
        <v>64</v>
      </c>
      <c r="E56" s="172"/>
      <c r="F56" s="172"/>
      <c r="G56" s="172"/>
      <c r="H56" s="172"/>
      <c r="I56" s="172"/>
      <c r="J56" s="172"/>
      <c r="K56" s="172"/>
      <c r="L56" s="172"/>
      <c r="M56" s="172"/>
      <c r="N56" s="172"/>
      <c r="O56" s="172"/>
      <c r="P56" s="172"/>
      <c r="Q56" s="172"/>
      <c r="R56" s="257">
        <f t="shared" ref="R56:R76" si="15">SUM(F56:Q56)</f>
        <v>0</v>
      </c>
    </row>
    <row r="57" s="145" customFormat="1" ht="24.75" customHeight="1" spans="1:18">
      <c r="A57" s="233"/>
      <c r="B57" s="218"/>
      <c r="C57" s="172"/>
      <c r="D57" s="190"/>
      <c r="E57" s="214"/>
      <c r="F57" s="214"/>
      <c r="G57" s="214"/>
      <c r="H57" s="214"/>
      <c r="I57" s="214"/>
      <c r="J57" s="214"/>
      <c r="K57" s="255"/>
      <c r="L57" s="255"/>
      <c r="M57" s="255"/>
      <c r="N57" s="255"/>
      <c r="O57" s="255"/>
      <c r="P57" s="255"/>
      <c r="Q57" s="255"/>
      <c r="R57" s="257">
        <f t="shared" si="15"/>
        <v>0</v>
      </c>
    </row>
    <row r="58" s="147" customFormat="1" ht="24.75" customHeight="1" spans="1:18">
      <c r="A58" s="178" t="s">
        <v>104</v>
      </c>
      <c r="B58" s="179"/>
      <c r="C58" s="180">
        <f>SUM(D58:Q58)</f>
        <v>132334</v>
      </c>
      <c r="D58" s="237">
        <f>SUM(D60)</f>
        <v>0</v>
      </c>
      <c r="E58" s="238">
        <f>SUM(E60)</f>
        <v>0</v>
      </c>
      <c r="F58" s="238">
        <f t="shared" ref="F58:Q58" si="16">SUM(F59:F60)</f>
        <v>5810</v>
      </c>
      <c r="G58" s="238">
        <f t="shared" si="16"/>
        <v>18885</v>
      </c>
      <c r="H58" s="238">
        <f t="shared" si="16"/>
        <v>8911</v>
      </c>
      <c r="I58" s="238">
        <f t="shared" si="16"/>
        <v>7867</v>
      </c>
      <c r="J58" s="238">
        <f t="shared" si="16"/>
        <v>14907</v>
      </c>
      <c r="K58" s="238">
        <f t="shared" si="16"/>
        <v>13582</v>
      </c>
      <c r="L58" s="238">
        <f t="shared" si="16"/>
        <v>13973</v>
      </c>
      <c r="M58" s="238">
        <f t="shared" si="16"/>
        <v>11263</v>
      </c>
      <c r="N58" s="238">
        <f t="shared" si="16"/>
        <v>6743</v>
      </c>
      <c r="O58" s="238">
        <f t="shared" si="16"/>
        <v>12355</v>
      </c>
      <c r="P58" s="238">
        <f t="shared" si="16"/>
        <v>9686</v>
      </c>
      <c r="Q58" s="238">
        <f t="shared" si="16"/>
        <v>8352</v>
      </c>
      <c r="R58" s="257">
        <f t="shared" si="15"/>
        <v>132334</v>
      </c>
    </row>
    <row r="59" s="144" customFormat="1" ht="24.75" customHeight="1" spans="1:18">
      <c r="A59" s="170" t="s">
        <v>105</v>
      </c>
      <c r="B59" s="170" t="s">
        <v>106</v>
      </c>
      <c r="C59" s="182">
        <f>SUM(D59:Q59)</f>
        <v>21560</v>
      </c>
      <c r="D59" s="239"/>
      <c r="E59" s="240"/>
      <c r="F59" s="241">
        <v>562</v>
      </c>
      <c r="G59" s="241">
        <v>3148</v>
      </c>
      <c r="H59" s="241">
        <v>861</v>
      </c>
      <c r="I59" s="241">
        <v>760</v>
      </c>
      <c r="J59" s="241">
        <v>3073</v>
      </c>
      <c r="K59" s="241">
        <v>2121</v>
      </c>
      <c r="L59" s="241">
        <v>2613</v>
      </c>
      <c r="M59" s="241">
        <v>1768</v>
      </c>
      <c r="N59" s="241">
        <v>1171</v>
      </c>
      <c r="O59" s="241">
        <v>1806</v>
      </c>
      <c r="P59" s="241">
        <v>1400</v>
      </c>
      <c r="Q59" s="259">
        <v>2277</v>
      </c>
      <c r="R59" s="257">
        <f t="shared" si="15"/>
        <v>21560</v>
      </c>
    </row>
    <row r="60" s="144" customFormat="1" ht="24.75" customHeight="1" spans="1:18">
      <c r="A60" s="170" t="s">
        <v>107</v>
      </c>
      <c r="B60" s="170" t="s">
        <v>108</v>
      </c>
      <c r="C60" s="182">
        <f>SUM(D60:Q60)</f>
        <v>110774</v>
      </c>
      <c r="D60" s="239"/>
      <c r="E60" s="240"/>
      <c r="F60" s="241">
        <v>5248</v>
      </c>
      <c r="G60" s="241">
        <v>15737</v>
      </c>
      <c r="H60" s="241">
        <v>8050</v>
      </c>
      <c r="I60" s="241">
        <v>7107</v>
      </c>
      <c r="J60" s="241">
        <v>11834</v>
      </c>
      <c r="K60" s="241">
        <v>11461</v>
      </c>
      <c r="L60" s="241">
        <v>11360</v>
      </c>
      <c r="M60" s="241">
        <v>9495</v>
      </c>
      <c r="N60" s="241">
        <v>5572</v>
      </c>
      <c r="O60" s="241">
        <v>10549</v>
      </c>
      <c r="P60" s="241">
        <v>8286</v>
      </c>
      <c r="Q60" s="259">
        <v>6075</v>
      </c>
      <c r="R60" s="257">
        <f t="shared" si="15"/>
        <v>110774</v>
      </c>
    </row>
    <row r="61" s="145" customFormat="1" ht="24.75" customHeight="1" spans="1:18">
      <c r="A61" s="233"/>
      <c r="B61" s="218"/>
      <c r="C61" s="172"/>
      <c r="D61" s="213"/>
      <c r="E61" s="214"/>
      <c r="F61" s="214"/>
      <c r="G61" s="214"/>
      <c r="H61" s="214"/>
      <c r="I61" s="214"/>
      <c r="J61" s="214"/>
      <c r="K61" s="255"/>
      <c r="L61" s="255"/>
      <c r="M61" s="255"/>
      <c r="N61" s="255"/>
      <c r="O61" s="255"/>
      <c r="P61" s="255"/>
      <c r="Q61" s="255"/>
      <c r="R61" s="257">
        <f t="shared" si="15"/>
        <v>0</v>
      </c>
    </row>
    <row r="62" s="141" customFormat="1" ht="24.75" customHeight="1" spans="1:18">
      <c r="A62" s="178" t="s">
        <v>109</v>
      </c>
      <c r="B62" s="179"/>
      <c r="C62" s="180">
        <f t="shared" ref="C62:Q62" si="17">SUM(C63:C78)</f>
        <v>790377</v>
      </c>
      <c r="D62" s="181">
        <f t="shared" si="17"/>
        <v>70396</v>
      </c>
      <c r="E62" s="180">
        <f t="shared" si="17"/>
        <v>0</v>
      </c>
      <c r="F62" s="180">
        <f t="shared" si="17"/>
        <v>82113</v>
      </c>
      <c r="G62" s="180">
        <f t="shared" si="17"/>
        <v>128148</v>
      </c>
      <c r="H62" s="180">
        <f t="shared" si="17"/>
        <v>55271</v>
      </c>
      <c r="I62" s="180">
        <f t="shared" si="17"/>
        <v>51202</v>
      </c>
      <c r="J62" s="180">
        <f t="shared" si="17"/>
        <v>106862</v>
      </c>
      <c r="K62" s="180">
        <f t="shared" si="17"/>
        <v>58508</v>
      </c>
      <c r="L62" s="180">
        <f t="shared" si="17"/>
        <v>53390</v>
      </c>
      <c r="M62" s="180">
        <f t="shared" si="17"/>
        <v>40763</v>
      </c>
      <c r="N62" s="180">
        <f t="shared" si="17"/>
        <v>39468</v>
      </c>
      <c r="O62" s="180">
        <f t="shared" si="17"/>
        <v>44324</v>
      </c>
      <c r="P62" s="180">
        <f t="shared" si="17"/>
        <v>33459</v>
      </c>
      <c r="Q62" s="180">
        <f t="shared" si="17"/>
        <v>26473</v>
      </c>
      <c r="R62" s="257">
        <f t="shared" si="15"/>
        <v>719981</v>
      </c>
    </row>
    <row r="63" s="144" customFormat="1" ht="24.75" customHeight="1" spans="1:18">
      <c r="A63" s="242" t="s">
        <v>110</v>
      </c>
      <c r="B63" s="170" t="s">
        <v>111</v>
      </c>
      <c r="C63" s="182">
        <f t="shared" ref="C63:C78" si="18">SUM(D63:Q63)</f>
        <v>226117</v>
      </c>
      <c r="D63" s="239">
        <v>23171</v>
      </c>
      <c r="E63" s="240"/>
      <c r="F63" s="240">
        <v>20216</v>
      </c>
      <c r="G63" s="240">
        <v>36653</v>
      </c>
      <c r="H63" s="240">
        <v>14164</v>
      </c>
      <c r="I63" s="240">
        <v>16116</v>
      </c>
      <c r="J63" s="240">
        <v>33397</v>
      </c>
      <c r="K63" s="240">
        <v>14784</v>
      </c>
      <c r="L63" s="240">
        <v>14889</v>
      </c>
      <c r="M63" s="240">
        <v>11333</v>
      </c>
      <c r="N63" s="240">
        <v>10117</v>
      </c>
      <c r="O63" s="240">
        <v>11368</v>
      </c>
      <c r="P63" s="240">
        <v>9588</v>
      </c>
      <c r="Q63" s="240">
        <v>10321</v>
      </c>
      <c r="R63" s="257">
        <f t="shared" si="15"/>
        <v>202946</v>
      </c>
    </row>
    <row r="64" s="144" customFormat="1" ht="24.75" customHeight="1" spans="1:18">
      <c r="A64" s="242" t="s">
        <v>112</v>
      </c>
      <c r="B64" s="170" t="s">
        <v>113</v>
      </c>
      <c r="C64" s="182">
        <f t="shared" si="18"/>
        <v>24588</v>
      </c>
      <c r="D64" s="239"/>
      <c r="E64" s="240"/>
      <c r="F64" s="240">
        <v>1847</v>
      </c>
      <c r="G64" s="240">
        <v>4884</v>
      </c>
      <c r="H64" s="240">
        <v>2190</v>
      </c>
      <c r="I64" s="240">
        <v>1824</v>
      </c>
      <c r="J64" s="240">
        <v>2709</v>
      </c>
      <c r="K64" s="240">
        <v>2524</v>
      </c>
      <c r="L64" s="240">
        <v>1974</v>
      </c>
      <c r="M64" s="240">
        <v>1913</v>
      </c>
      <c r="N64" s="240">
        <v>1542</v>
      </c>
      <c r="O64" s="240">
        <v>1546</v>
      </c>
      <c r="P64" s="240">
        <v>1414</v>
      </c>
      <c r="Q64" s="240">
        <v>221</v>
      </c>
      <c r="R64" s="257">
        <f t="shared" si="15"/>
        <v>24588</v>
      </c>
    </row>
    <row r="65" s="144" customFormat="1" ht="24.75" customHeight="1" spans="1:18">
      <c r="A65" s="242" t="s">
        <v>114</v>
      </c>
      <c r="B65" s="170" t="s">
        <v>115</v>
      </c>
      <c r="C65" s="182">
        <f t="shared" si="18"/>
        <v>127837</v>
      </c>
      <c r="D65" s="239">
        <v>10225</v>
      </c>
      <c r="E65" s="240"/>
      <c r="F65" s="240">
        <v>14623</v>
      </c>
      <c r="G65" s="240">
        <v>18372</v>
      </c>
      <c r="H65" s="240">
        <v>10101</v>
      </c>
      <c r="I65" s="240">
        <v>8723</v>
      </c>
      <c r="J65" s="240">
        <v>14103</v>
      </c>
      <c r="K65" s="240">
        <v>10496</v>
      </c>
      <c r="L65" s="240">
        <v>9273</v>
      </c>
      <c r="M65" s="240">
        <v>7249</v>
      </c>
      <c r="N65" s="240">
        <v>7168</v>
      </c>
      <c r="O65" s="240">
        <v>8544</v>
      </c>
      <c r="P65" s="240">
        <v>5555</v>
      </c>
      <c r="Q65" s="240">
        <v>3405</v>
      </c>
      <c r="R65" s="257">
        <f t="shared" si="15"/>
        <v>117612</v>
      </c>
    </row>
    <row r="66" s="144" customFormat="1" ht="24.75" customHeight="1" spans="1:18">
      <c r="A66" s="242" t="s">
        <v>116</v>
      </c>
      <c r="B66" s="170" t="s">
        <v>117</v>
      </c>
      <c r="C66" s="182">
        <f t="shared" si="18"/>
        <v>69850</v>
      </c>
      <c r="D66" s="239">
        <v>5109</v>
      </c>
      <c r="E66" s="240"/>
      <c r="F66" s="240">
        <v>8410</v>
      </c>
      <c r="G66" s="240">
        <v>10323</v>
      </c>
      <c r="H66" s="240">
        <v>5573</v>
      </c>
      <c r="I66" s="240">
        <v>4783</v>
      </c>
      <c r="J66" s="240">
        <v>7584</v>
      </c>
      <c r="K66" s="240">
        <v>5796</v>
      </c>
      <c r="L66" s="240">
        <v>5086</v>
      </c>
      <c r="M66" s="240">
        <v>3912</v>
      </c>
      <c r="N66" s="240">
        <v>3814</v>
      </c>
      <c r="O66" s="240">
        <v>4584</v>
      </c>
      <c r="P66" s="240">
        <v>3098</v>
      </c>
      <c r="Q66" s="240">
        <v>1778</v>
      </c>
      <c r="R66" s="257">
        <f t="shared" si="15"/>
        <v>64741</v>
      </c>
    </row>
    <row r="67" s="144" customFormat="1" ht="24.75" customHeight="1" spans="1:18">
      <c r="A67" s="242" t="s">
        <v>118</v>
      </c>
      <c r="B67" s="170"/>
      <c r="C67" s="182">
        <f t="shared" si="18"/>
        <v>83830</v>
      </c>
      <c r="D67" s="239">
        <v>7991</v>
      </c>
      <c r="E67" s="240"/>
      <c r="F67" s="240">
        <v>8809</v>
      </c>
      <c r="G67" s="240">
        <v>11670</v>
      </c>
      <c r="H67" s="240">
        <v>6762</v>
      </c>
      <c r="I67" s="240">
        <v>5686</v>
      </c>
      <c r="J67" s="240">
        <v>9114</v>
      </c>
      <c r="K67" s="240">
        <v>6748</v>
      </c>
      <c r="L67" s="240">
        <v>5999</v>
      </c>
      <c r="M67" s="240">
        <v>4766</v>
      </c>
      <c r="N67" s="240">
        <v>4745</v>
      </c>
      <c r="O67" s="240">
        <v>5778</v>
      </c>
      <c r="P67" s="240">
        <v>3551</v>
      </c>
      <c r="Q67" s="240">
        <v>2211</v>
      </c>
      <c r="R67" s="257">
        <f t="shared" si="15"/>
        <v>75839</v>
      </c>
    </row>
    <row r="68" s="144" customFormat="1" ht="24.75" customHeight="1" spans="1:18">
      <c r="A68" s="242" t="s">
        <v>119</v>
      </c>
      <c r="B68" s="170" t="s">
        <v>120</v>
      </c>
      <c r="C68" s="182">
        <f t="shared" si="18"/>
        <v>48664</v>
      </c>
      <c r="D68" s="239">
        <v>4034</v>
      </c>
      <c r="E68" s="240"/>
      <c r="F68" s="240">
        <v>5888</v>
      </c>
      <c r="G68" s="240">
        <v>7592</v>
      </c>
      <c r="H68" s="240">
        <v>3772</v>
      </c>
      <c r="I68" s="240">
        <v>3234</v>
      </c>
      <c r="J68" s="240">
        <v>5262</v>
      </c>
      <c r="K68" s="240">
        <v>3756</v>
      </c>
      <c r="L68" s="240">
        <v>3754</v>
      </c>
      <c r="M68" s="240">
        <v>2534</v>
      </c>
      <c r="N68" s="240">
        <v>2762</v>
      </c>
      <c r="O68" s="240">
        <v>2832</v>
      </c>
      <c r="P68" s="240">
        <v>2276</v>
      </c>
      <c r="Q68" s="240">
        <v>968</v>
      </c>
      <c r="R68" s="257">
        <f t="shared" si="15"/>
        <v>44630</v>
      </c>
    </row>
    <row r="69" s="144" customFormat="1" ht="24.75" customHeight="1" spans="1:18">
      <c r="A69" s="242" t="s">
        <v>121</v>
      </c>
      <c r="B69" s="170" t="s">
        <v>122</v>
      </c>
      <c r="C69" s="182">
        <f t="shared" si="18"/>
        <v>44471</v>
      </c>
      <c r="D69" s="239">
        <v>2474</v>
      </c>
      <c r="E69" s="240">
        <v>0</v>
      </c>
      <c r="F69" s="240">
        <v>3387</v>
      </c>
      <c r="G69" s="240">
        <v>9713</v>
      </c>
      <c r="H69" s="240">
        <v>2120</v>
      </c>
      <c r="I69" s="240">
        <v>1845</v>
      </c>
      <c r="J69" s="240">
        <v>11903</v>
      </c>
      <c r="K69" s="240">
        <v>2221</v>
      </c>
      <c r="L69" s="240">
        <v>2135</v>
      </c>
      <c r="M69" s="240">
        <v>1478</v>
      </c>
      <c r="N69" s="240">
        <v>1511</v>
      </c>
      <c r="O69" s="240">
        <v>1666</v>
      </c>
      <c r="P69" s="240">
        <v>1353</v>
      </c>
      <c r="Q69" s="240">
        <v>2665</v>
      </c>
      <c r="R69" s="257">
        <f t="shared" si="15"/>
        <v>41997</v>
      </c>
    </row>
    <row r="70" s="144" customFormat="1" ht="24.75" customHeight="1" spans="1:18">
      <c r="A70" s="242" t="s">
        <v>123</v>
      </c>
      <c r="B70" s="170" t="s">
        <v>124</v>
      </c>
      <c r="C70" s="182">
        <f t="shared" si="18"/>
        <v>-3319</v>
      </c>
      <c r="D70" s="239"/>
      <c r="E70" s="240"/>
      <c r="F70" s="240">
        <v>-207</v>
      </c>
      <c r="G70" s="240">
        <v>-598</v>
      </c>
      <c r="H70" s="240">
        <v>-355</v>
      </c>
      <c r="I70" s="240">
        <v>-312</v>
      </c>
      <c r="J70" s="240">
        <v>-235</v>
      </c>
      <c r="K70" s="240">
        <v>-110</v>
      </c>
      <c r="L70" s="240">
        <v>-569</v>
      </c>
      <c r="M70" s="240">
        <v>-184</v>
      </c>
      <c r="N70" s="240">
        <v>-185</v>
      </c>
      <c r="O70" s="240">
        <v>-400</v>
      </c>
      <c r="P70" s="240">
        <v>-128</v>
      </c>
      <c r="Q70" s="240">
        <v>-36</v>
      </c>
      <c r="R70" s="257">
        <f t="shared" si="15"/>
        <v>-3319</v>
      </c>
    </row>
    <row r="71" s="144" customFormat="1" ht="24.75" customHeight="1" spans="1:18">
      <c r="A71" s="242" t="s">
        <v>125</v>
      </c>
      <c r="B71" s="170" t="s">
        <v>126</v>
      </c>
      <c r="C71" s="182">
        <f t="shared" si="18"/>
        <v>6606</v>
      </c>
      <c r="D71" s="239">
        <v>1145</v>
      </c>
      <c r="E71" s="240"/>
      <c r="F71" s="240">
        <v>826</v>
      </c>
      <c r="G71" s="240">
        <v>833</v>
      </c>
      <c r="H71" s="240">
        <v>394</v>
      </c>
      <c r="I71" s="240">
        <v>371</v>
      </c>
      <c r="J71" s="240">
        <v>670</v>
      </c>
      <c r="K71" s="240">
        <v>506</v>
      </c>
      <c r="L71" s="240">
        <v>430</v>
      </c>
      <c r="M71" s="240">
        <v>375</v>
      </c>
      <c r="N71" s="240">
        <v>282</v>
      </c>
      <c r="O71" s="240">
        <v>389</v>
      </c>
      <c r="P71" s="240">
        <v>283</v>
      </c>
      <c r="Q71" s="240">
        <v>102</v>
      </c>
      <c r="R71" s="257">
        <f t="shared" si="15"/>
        <v>5461</v>
      </c>
    </row>
    <row r="72" s="144" customFormat="1" ht="24.75" customHeight="1" spans="1:18">
      <c r="A72" s="242" t="s">
        <v>127</v>
      </c>
      <c r="B72" s="170" t="s">
        <v>128</v>
      </c>
      <c r="C72" s="182">
        <f t="shared" si="18"/>
        <v>57627</v>
      </c>
      <c r="D72" s="239">
        <v>4724</v>
      </c>
      <c r="E72" s="240"/>
      <c r="F72" s="240">
        <v>4944</v>
      </c>
      <c r="G72" s="240">
        <v>12170</v>
      </c>
      <c r="H72" s="240">
        <v>2943</v>
      </c>
      <c r="I72" s="240">
        <v>2675</v>
      </c>
      <c r="J72" s="240">
        <v>13105</v>
      </c>
      <c r="K72" s="240">
        <v>3046</v>
      </c>
      <c r="L72" s="240">
        <v>3007</v>
      </c>
      <c r="M72" s="240">
        <v>2103</v>
      </c>
      <c r="N72" s="240">
        <v>2190</v>
      </c>
      <c r="O72" s="240">
        <v>2300</v>
      </c>
      <c r="P72" s="240">
        <v>1798</v>
      </c>
      <c r="Q72" s="240">
        <v>2622</v>
      </c>
      <c r="R72" s="257">
        <f t="shared" si="15"/>
        <v>52903</v>
      </c>
    </row>
    <row r="73" s="144" customFormat="1" ht="24.75" customHeight="1" spans="1:18">
      <c r="A73" s="242" t="s">
        <v>129</v>
      </c>
      <c r="B73" s="170" t="s">
        <v>130</v>
      </c>
      <c r="C73" s="182">
        <f t="shared" si="18"/>
        <v>6681</v>
      </c>
      <c r="D73" s="239">
        <v>772</v>
      </c>
      <c r="E73" s="240"/>
      <c r="F73" s="240">
        <v>910</v>
      </c>
      <c r="G73" s="240">
        <v>1101</v>
      </c>
      <c r="H73" s="240">
        <v>482</v>
      </c>
      <c r="I73" s="240">
        <v>431</v>
      </c>
      <c r="J73" s="240">
        <v>529</v>
      </c>
      <c r="K73" s="240">
        <v>579</v>
      </c>
      <c r="L73" s="240">
        <v>499</v>
      </c>
      <c r="M73" s="240">
        <v>361</v>
      </c>
      <c r="N73" s="240">
        <v>287</v>
      </c>
      <c r="O73" s="240">
        <v>378</v>
      </c>
      <c r="P73" s="240">
        <v>277</v>
      </c>
      <c r="Q73" s="240">
        <v>75</v>
      </c>
      <c r="R73" s="257">
        <f t="shared" si="15"/>
        <v>5909</v>
      </c>
    </row>
    <row r="74" s="144" customFormat="1" ht="24.75" customHeight="1" spans="1:18">
      <c r="A74" s="242" t="s">
        <v>131</v>
      </c>
      <c r="B74" s="170" t="s">
        <v>132</v>
      </c>
      <c r="C74" s="182">
        <f t="shared" si="18"/>
        <v>2433</v>
      </c>
      <c r="D74" s="239">
        <v>280</v>
      </c>
      <c r="E74" s="240"/>
      <c r="F74" s="240">
        <v>323</v>
      </c>
      <c r="G74" s="240">
        <v>378</v>
      </c>
      <c r="H74" s="240">
        <v>159</v>
      </c>
      <c r="I74" s="240">
        <v>143</v>
      </c>
      <c r="J74" s="240">
        <v>187</v>
      </c>
      <c r="K74" s="240">
        <v>316</v>
      </c>
      <c r="L74" s="240">
        <v>164</v>
      </c>
      <c r="M74" s="240">
        <v>122</v>
      </c>
      <c r="N74" s="240">
        <v>105</v>
      </c>
      <c r="O74" s="240">
        <v>133</v>
      </c>
      <c r="P74" s="240">
        <v>96</v>
      </c>
      <c r="Q74" s="240">
        <v>27</v>
      </c>
      <c r="R74" s="257">
        <f t="shared" si="15"/>
        <v>2153</v>
      </c>
    </row>
    <row r="75" s="144" customFormat="1" ht="24.75" customHeight="1" spans="1:18">
      <c r="A75" s="242" t="s">
        <v>133</v>
      </c>
      <c r="B75" s="170" t="s">
        <v>134</v>
      </c>
      <c r="C75" s="182">
        <f t="shared" si="18"/>
        <v>68</v>
      </c>
      <c r="D75" s="239">
        <v>10</v>
      </c>
      <c r="E75" s="240"/>
      <c r="F75" s="240">
        <v>3</v>
      </c>
      <c r="G75" s="240">
        <v>5</v>
      </c>
      <c r="H75" s="240">
        <v>6</v>
      </c>
      <c r="I75" s="240">
        <v>6</v>
      </c>
      <c r="J75" s="240">
        <v>6</v>
      </c>
      <c r="K75" s="240">
        <v>4</v>
      </c>
      <c r="L75" s="240">
        <v>5</v>
      </c>
      <c r="M75" s="240">
        <v>4</v>
      </c>
      <c r="N75" s="240">
        <v>5</v>
      </c>
      <c r="O75" s="240">
        <v>4</v>
      </c>
      <c r="P75" s="240">
        <v>5</v>
      </c>
      <c r="Q75" s="240">
        <v>5</v>
      </c>
      <c r="R75" s="257">
        <f t="shared" si="15"/>
        <v>58</v>
      </c>
    </row>
    <row r="76" s="144" customFormat="1" ht="24.75" customHeight="1" spans="1:18">
      <c r="A76" s="242" t="s">
        <v>135</v>
      </c>
      <c r="B76" s="170" t="s">
        <v>136</v>
      </c>
      <c r="C76" s="182">
        <f t="shared" si="18"/>
        <v>220</v>
      </c>
      <c r="D76" s="239">
        <v>51</v>
      </c>
      <c r="E76" s="240"/>
      <c r="F76" s="240">
        <v>12</v>
      </c>
      <c r="G76" s="240">
        <v>13</v>
      </c>
      <c r="H76" s="240">
        <v>14</v>
      </c>
      <c r="I76" s="240">
        <v>16</v>
      </c>
      <c r="J76" s="240">
        <v>17</v>
      </c>
      <c r="K76" s="240">
        <v>16</v>
      </c>
      <c r="L76" s="240">
        <v>17</v>
      </c>
      <c r="M76" s="240">
        <v>13</v>
      </c>
      <c r="N76" s="240">
        <v>16</v>
      </c>
      <c r="O76" s="240">
        <v>10</v>
      </c>
      <c r="P76" s="240">
        <v>12</v>
      </c>
      <c r="Q76" s="240">
        <v>13</v>
      </c>
      <c r="R76" s="257">
        <f t="shared" si="15"/>
        <v>169</v>
      </c>
    </row>
    <row r="77" s="144" customFormat="1" ht="24.75" customHeight="1" spans="1:18">
      <c r="A77" s="242" t="s">
        <v>137</v>
      </c>
      <c r="B77" s="242" t="s">
        <v>138</v>
      </c>
      <c r="C77" s="182">
        <f t="shared" si="18"/>
        <v>93426</v>
      </c>
      <c r="D77" s="239">
        <v>10288</v>
      </c>
      <c r="E77" s="240"/>
      <c r="F77" s="240">
        <v>11953</v>
      </c>
      <c r="G77" s="240">
        <v>14849</v>
      </c>
      <c r="H77" s="240">
        <v>6853</v>
      </c>
      <c r="I77" s="240">
        <v>5585</v>
      </c>
      <c r="J77" s="240">
        <v>8363</v>
      </c>
      <c r="K77" s="240">
        <v>7688</v>
      </c>
      <c r="L77" s="240">
        <v>6642</v>
      </c>
      <c r="M77" s="240">
        <v>4716</v>
      </c>
      <c r="N77" s="240">
        <v>5061</v>
      </c>
      <c r="O77" s="240">
        <v>5120</v>
      </c>
      <c r="P77" s="240">
        <v>4230</v>
      </c>
      <c r="Q77" s="240">
        <v>2078</v>
      </c>
      <c r="R77" s="257"/>
    </row>
    <row r="78" s="144" customFormat="1" ht="24.75" customHeight="1" spans="1:18">
      <c r="A78" s="242" t="s">
        <v>139</v>
      </c>
      <c r="B78" s="170" t="s">
        <v>140</v>
      </c>
      <c r="C78" s="182">
        <f t="shared" si="18"/>
        <v>1278</v>
      </c>
      <c r="D78" s="239">
        <v>122</v>
      </c>
      <c r="E78" s="240"/>
      <c r="F78" s="240">
        <v>169</v>
      </c>
      <c r="G78" s="240">
        <v>190</v>
      </c>
      <c r="H78" s="240">
        <v>93</v>
      </c>
      <c r="I78" s="240">
        <v>76</v>
      </c>
      <c r="J78" s="240">
        <v>148</v>
      </c>
      <c r="K78" s="240">
        <v>138</v>
      </c>
      <c r="L78" s="240">
        <v>85</v>
      </c>
      <c r="M78" s="240">
        <v>68</v>
      </c>
      <c r="N78" s="240">
        <v>48</v>
      </c>
      <c r="O78" s="240">
        <v>72</v>
      </c>
      <c r="P78" s="240">
        <v>51</v>
      </c>
      <c r="Q78" s="240">
        <v>18</v>
      </c>
      <c r="R78" s="257">
        <f t="shared" ref="R78:R97" si="19">SUM(F78:Q78)</f>
        <v>1156</v>
      </c>
    </row>
    <row r="79" s="148" customFormat="1" ht="24.75" customHeight="1" spans="1:18">
      <c r="A79" s="170"/>
      <c r="B79" s="171"/>
      <c r="C79" s="172"/>
      <c r="D79" s="207"/>
      <c r="E79" s="219"/>
      <c r="F79" s="219"/>
      <c r="G79" s="219"/>
      <c r="H79" s="219"/>
      <c r="I79" s="219"/>
      <c r="J79" s="219"/>
      <c r="K79" s="219"/>
      <c r="L79" s="219"/>
      <c r="M79" s="219"/>
      <c r="N79" s="219"/>
      <c r="O79" s="219"/>
      <c r="P79" s="219"/>
      <c r="Q79" s="219"/>
      <c r="R79" s="257">
        <f t="shared" si="19"/>
        <v>0</v>
      </c>
    </row>
    <row r="80" s="141" customFormat="1" ht="24.75" customHeight="1" spans="1:18">
      <c r="A80" s="178" t="s">
        <v>141</v>
      </c>
      <c r="B80" s="179"/>
      <c r="C80" s="180">
        <f t="shared" ref="C80:Q80" si="20">SUM(C81:C89)</f>
        <v>77314</v>
      </c>
      <c r="D80" s="181">
        <f t="shared" si="20"/>
        <v>1799</v>
      </c>
      <c r="E80" s="180">
        <f t="shared" si="20"/>
        <v>3710</v>
      </c>
      <c r="F80" s="180">
        <f t="shared" si="20"/>
        <v>1250</v>
      </c>
      <c r="G80" s="180">
        <f t="shared" si="20"/>
        <v>110</v>
      </c>
      <c r="H80" s="180">
        <f t="shared" si="20"/>
        <v>55</v>
      </c>
      <c r="I80" s="180">
        <f t="shared" si="20"/>
        <v>222</v>
      </c>
      <c r="J80" s="180">
        <f t="shared" si="20"/>
        <v>16325</v>
      </c>
      <c r="K80" s="180">
        <f t="shared" si="20"/>
        <v>130</v>
      </c>
      <c r="L80" s="180">
        <f t="shared" si="20"/>
        <v>45</v>
      </c>
      <c r="M80" s="180">
        <f t="shared" si="20"/>
        <v>25</v>
      </c>
      <c r="N80" s="180">
        <f t="shared" si="20"/>
        <v>25</v>
      </c>
      <c r="O80" s="180">
        <f t="shared" si="20"/>
        <v>245</v>
      </c>
      <c r="P80" s="180">
        <f t="shared" si="20"/>
        <v>88</v>
      </c>
      <c r="Q80" s="180">
        <f t="shared" si="20"/>
        <v>53285</v>
      </c>
      <c r="R80" s="257">
        <f t="shared" si="19"/>
        <v>71805</v>
      </c>
    </row>
    <row r="81" s="145" customFormat="1" ht="24.75" customHeight="1" spans="1:18">
      <c r="A81" s="242" t="s">
        <v>142</v>
      </c>
      <c r="B81" s="242" t="s">
        <v>143</v>
      </c>
      <c r="C81" s="182">
        <f t="shared" ref="C81:C89" si="21">SUM(D81:Q81)</f>
        <v>919</v>
      </c>
      <c r="D81" s="235">
        <v>12</v>
      </c>
      <c r="E81" s="260"/>
      <c r="F81" s="260">
        <v>0</v>
      </c>
      <c r="G81" s="260">
        <v>0</v>
      </c>
      <c r="H81" s="260">
        <v>0</v>
      </c>
      <c r="I81" s="260">
        <v>0</v>
      </c>
      <c r="J81" s="295">
        <v>20</v>
      </c>
      <c r="K81" s="260">
        <v>0</v>
      </c>
      <c r="L81" s="260">
        <v>0</v>
      </c>
      <c r="M81" s="260">
        <v>0</v>
      </c>
      <c r="N81" s="260">
        <v>0</v>
      </c>
      <c r="O81" s="260">
        <v>0</v>
      </c>
      <c r="P81" s="260">
        <v>0</v>
      </c>
      <c r="Q81" s="260">
        <v>887</v>
      </c>
      <c r="R81" s="257">
        <f t="shared" si="19"/>
        <v>907</v>
      </c>
    </row>
    <row r="82" s="145" customFormat="1" ht="24.75" customHeight="1" spans="1:18">
      <c r="A82" s="242" t="s">
        <v>144</v>
      </c>
      <c r="B82" s="242" t="s">
        <v>145</v>
      </c>
      <c r="C82" s="182">
        <f t="shared" si="21"/>
        <v>2619</v>
      </c>
      <c r="D82" s="235"/>
      <c r="E82" s="260">
        <v>370</v>
      </c>
      <c r="F82" s="260">
        <v>125</v>
      </c>
      <c r="G82" s="260">
        <v>10</v>
      </c>
      <c r="H82" s="260">
        <v>5</v>
      </c>
      <c r="I82" s="260">
        <v>22</v>
      </c>
      <c r="J82" s="260">
        <v>575</v>
      </c>
      <c r="K82" s="260">
        <v>10</v>
      </c>
      <c r="L82" s="260">
        <v>5</v>
      </c>
      <c r="M82" s="260">
        <v>5</v>
      </c>
      <c r="N82" s="260">
        <v>5</v>
      </c>
      <c r="O82" s="260">
        <v>25</v>
      </c>
      <c r="P82" s="260">
        <v>8</v>
      </c>
      <c r="Q82" s="260">
        <v>1454</v>
      </c>
      <c r="R82" s="257">
        <f t="shared" si="19"/>
        <v>2249</v>
      </c>
    </row>
    <row r="83" s="145" customFormat="1" ht="24.75" customHeight="1" spans="1:18">
      <c r="A83" s="242" t="s">
        <v>146</v>
      </c>
      <c r="B83" s="242" t="s">
        <v>147</v>
      </c>
      <c r="C83" s="182">
        <f t="shared" si="21"/>
        <v>10000</v>
      </c>
      <c r="D83" s="235"/>
      <c r="E83" s="260"/>
      <c r="F83" s="260"/>
      <c r="G83" s="260"/>
      <c r="H83" s="260"/>
      <c r="I83" s="260"/>
      <c r="J83" s="260"/>
      <c r="K83" s="260"/>
      <c r="L83" s="260"/>
      <c r="M83" s="260"/>
      <c r="N83" s="260"/>
      <c r="O83" s="260"/>
      <c r="P83" s="260"/>
      <c r="Q83" s="260">
        <v>10000</v>
      </c>
      <c r="R83" s="257">
        <f t="shared" si="19"/>
        <v>10000</v>
      </c>
    </row>
    <row r="84" s="145" customFormat="1" ht="24.75" customHeight="1" spans="1:18">
      <c r="A84" s="242" t="s">
        <v>148</v>
      </c>
      <c r="B84" s="242" t="s">
        <v>149</v>
      </c>
      <c r="C84" s="182">
        <f t="shared" si="21"/>
        <v>19941</v>
      </c>
      <c r="D84" s="235">
        <v>1787</v>
      </c>
      <c r="E84" s="260">
        <v>3340</v>
      </c>
      <c r="F84" s="260">
        <v>1125</v>
      </c>
      <c r="G84" s="260">
        <v>100</v>
      </c>
      <c r="H84" s="260">
        <v>50</v>
      </c>
      <c r="I84" s="260">
        <v>200</v>
      </c>
      <c r="J84" s="260">
        <v>5571</v>
      </c>
      <c r="K84" s="260">
        <v>120</v>
      </c>
      <c r="L84" s="260">
        <v>40</v>
      </c>
      <c r="M84" s="260">
        <v>20</v>
      </c>
      <c r="N84" s="260">
        <v>20</v>
      </c>
      <c r="O84" s="260">
        <v>220</v>
      </c>
      <c r="P84" s="260">
        <v>80</v>
      </c>
      <c r="Q84" s="260">
        <v>7268</v>
      </c>
      <c r="R84" s="257">
        <f t="shared" si="19"/>
        <v>14814</v>
      </c>
    </row>
    <row r="85" s="145" customFormat="1" ht="24.75" customHeight="1" spans="1:18">
      <c r="A85" s="242" t="s">
        <v>150</v>
      </c>
      <c r="B85" s="242" t="s">
        <v>151</v>
      </c>
      <c r="C85" s="182">
        <f t="shared" si="21"/>
        <v>340</v>
      </c>
      <c r="D85" s="235"/>
      <c r="E85" s="260"/>
      <c r="F85" s="260"/>
      <c r="G85" s="260"/>
      <c r="H85" s="260"/>
      <c r="I85" s="260"/>
      <c r="J85" s="260"/>
      <c r="K85" s="260"/>
      <c r="L85" s="260"/>
      <c r="M85" s="260"/>
      <c r="N85" s="260"/>
      <c r="O85" s="260"/>
      <c r="P85" s="260"/>
      <c r="Q85" s="260">
        <v>340</v>
      </c>
      <c r="R85" s="257">
        <f t="shared" si="19"/>
        <v>340</v>
      </c>
    </row>
    <row r="86" s="146" customFormat="1" ht="24.75" customHeight="1" spans="1:18">
      <c r="A86" s="242" t="s">
        <v>144</v>
      </c>
      <c r="B86" s="242" t="s">
        <v>152</v>
      </c>
      <c r="C86" s="182">
        <f t="shared" si="21"/>
        <v>6642</v>
      </c>
      <c r="D86" s="235">
        <v>0</v>
      </c>
      <c r="E86" s="260"/>
      <c r="F86" s="260">
        <v>0</v>
      </c>
      <c r="G86" s="260">
        <v>0</v>
      </c>
      <c r="H86" s="260">
        <v>0</v>
      </c>
      <c r="I86" s="260">
        <v>0</v>
      </c>
      <c r="J86" s="260">
        <v>1956</v>
      </c>
      <c r="K86" s="260">
        <v>0</v>
      </c>
      <c r="L86" s="260">
        <v>0</v>
      </c>
      <c r="M86" s="260">
        <v>0</v>
      </c>
      <c r="N86" s="260">
        <v>0</v>
      </c>
      <c r="O86" s="260">
        <v>0</v>
      </c>
      <c r="P86" s="260">
        <v>0</v>
      </c>
      <c r="Q86" s="260">
        <v>4686</v>
      </c>
      <c r="R86" s="258">
        <f t="shared" si="19"/>
        <v>6642</v>
      </c>
    </row>
    <row r="87" s="145" customFormat="1" ht="24.75" customHeight="1" spans="1:18">
      <c r="A87" s="242" t="s">
        <v>148</v>
      </c>
      <c r="B87" s="242" t="s">
        <v>153</v>
      </c>
      <c r="C87" s="182">
        <f t="shared" si="21"/>
        <v>26853</v>
      </c>
      <c r="D87" s="235"/>
      <c r="E87" s="260"/>
      <c r="F87" s="260"/>
      <c r="G87" s="260"/>
      <c r="H87" s="260"/>
      <c r="I87" s="260"/>
      <c r="J87" s="260">
        <v>8203</v>
      </c>
      <c r="K87" s="260"/>
      <c r="L87" s="260"/>
      <c r="M87" s="260"/>
      <c r="N87" s="260"/>
      <c r="O87" s="260"/>
      <c r="P87" s="294"/>
      <c r="Q87" s="260">
        <v>18650</v>
      </c>
      <c r="R87" s="257">
        <f t="shared" si="19"/>
        <v>26853</v>
      </c>
    </row>
    <row r="88" s="145" customFormat="1" ht="24.75" customHeight="1" spans="1:18">
      <c r="A88" s="242" t="s">
        <v>146</v>
      </c>
      <c r="B88" s="242" t="s">
        <v>154</v>
      </c>
      <c r="C88" s="182">
        <f t="shared" si="21"/>
        <v>10000</v>
      </c>
      <c r="D88" s="235"/>
      <c r="E88" s="260"/>
      <c r="F88" s="260"/>
      <c r="G88" s="260"/>
      <c r="H88" s="260"/>
      <c r="I88" s="260"/>
      <c r="J88" s="260"/>
      <c r="K88" s="260"/>
      <c r="L88" s="260"/>
      <c r="M88" s="260"/>
      <c r="N88" s="260"/>
      <c r="O88" s="260"/>
      <c r="P88" s="260"/>
      <c r="Q88" s="260">
        <v>10000</v>
      </c>
      <c r="R88" s="257">
        <f t="shared" si="19"/>
        <v>10000</v>
      </c>
    </row>
    <row r="89" s="145" customFormat="1" ht="24.75" customHeight="1" spans="1:18">
      <c r="A89" s="200"/>
      <c r="B89" s="218"/>
      <c r="C89" s="182">
        <f t="shared" si="21"/>
        <v>0</v>
      </c>
      <c r="D89" s="235"/>
      <c r="E89" s="260"/>
      <c r="F89" s="260"/>
      <c r="G89" s="260"/>
      <c r="H89" s="260"/>
      <c r="I89" s="260"/>
      <c r="J89" s="260"/>
      <c r="K89" s="260"/>
      <c r="L89" s="260"/>
      <c r="M89" s="260"/>
      <c r="N89" s="260"/>
      <c r="O89" s="260"/>
      <c r="P89" s="260"/>
      <c r="Q89" s="260"/>
      <c r="R89" s="257">
        <f t="shared" si="19"/>
        <v>0</v>
      </c>
    </row>
    <row r="90" s="147" customFormat="1" ht="24.75" customHeight="1" spans="1:18">
      <c r="A90" s="178" t="s">
        <v>155</v>
      </c>
      <c r="B90" s="261"/>
      <c r="C90" s="262">
        <f t="shared" ref="C90:Q90" si="22">SUM(C91:C97)</f>
        <v>685673</v>
      </c>
      <c r="D90" s="263">
        <f t="shared" si="22"/>
        <v>0</v>
      </c>
      <c r="E90" s="262">
        <f t="shared" si="22"/>
        <v>0</v>
      </c>
      <c r="F90" s="262">
        <f t="shared" si="22"/>
        <v>37918</v>
      </c>
      <c r="G90" s="262">
        <f t="shared" si="22"/>
        <v>157047</v>
      </c>
      <c r="H90" s="262">
        <f t="shared" si="22"/>
        <v>56923</v>
      </c>
      <c r="I90" s="262">
        <f t="shared" si="22"/>
        <v>42348</v>
      </c>
      <c r="J90" s="262">
        <f t="shared" si="22"/>
        <v>96084</v>
      </c>
      <c r="K90" s="262">
        <f t="shared" si="22"/>
        <v>83974</v>
      </c>
      <c r="L90" s="262">
        <f t="shared" si="22"/>
        <v>43659</v>
      </c>
      <c r="M90" s="262">
        <f t="shared" si="22"/>
        <v>29072</v>
      </c>
      <c r="N90" s="262">
        <f t="shared" si="22"/>
        <v>24623</v>
      </c>
      <c r="O90" s="262">
        <f t="shared" si="22"/>
        <v>60999</v>
      </c>
      <c r="P90" s="262">
        <f t="shared" si="22"/>
        <v>31779</v>
      </c>
      <c r="Q90" s="262">
        <f t="shared" si="22"/>
        <v>21247</v>
      </c>
      <c r="R90" s="257">
        <f t="shared" si="19"/>
        <v>685673</v>
      </c>
    </row>
    <row r="91" s="145" customFormat="1" ht="24.75" customHeight="1" spans="1:18">
      <c r="A91" s="242" t="s">
        <v>156</v>
      </c>
      <c r="B91" s="242" t="s">
        <v>157</v>
      </c>
      <c r="C91" s="182">
        <f t="shared" ref="C91:C97" si="23">SUM(D91:Q91)</f>
        <v>13905</v>
      </c>
      <c r="D91" s="235"/>
      <c r="E91" s="260"/>
      <c r="F91" s="260">
        <v>575</v>
      </c>
      <c r="G91" s="260">
        <v>2021</v>
      </c>
      <c r="H91" s="260">
        <v>1782</v>
      </c>
      <c r="I91" s="260">
        <v>359</v>
      </c>
      <c r="J91" s="295">
        <v>4574</v>
      </c>
      <c r="K91" s="260">
        <v>523</v>
      </c>
      <c r="L91" s="260">
        <v>681</v>
      </c>
      <c r="M91" s="260">
        <v>669</v>
      </c>
      <c r="N91" s="260">
        <v>186</v>
      </c>
      <c r="O91" s="260">
        <v>96</v>
      </c>
      <c r="P91" s="260">
        <v>948</v>
      </c>
      <c r="Q91" s="260">
        <v>1491</v>
      </c>
      <c r="R91" s="257">
        <f t="shared" si="19"/>
        <v>13905</v>
      </c>
    </row>
    <row r="92" s="145" customFormat="1" ht="24.75" customHeight="1" spans="1:18">
      <c r="A92" s="242" t="s">
        <v>158</v>
      </c>
      <c r="B92" s="242" t="s">
        <v>159</v>
      </c>
      <c r="C92" s="182">
        <f t="shared" si="23"/>
        <v>415816</v>
      </c>
      <c r="D92" s="235"/>
      <c r="E92" s="260"/>
      <c r="F92" s="260">
        <v>21750</v>
      </c>
      <c r="G92" s="260">
        <v>104776</v>
      </c>
      <c r="H92" s="260">
        <v>33472</v>
      </c>
      <c r="I92" s="260">
        <v>25121</v>
      </c>
      <c r="J92" s="260">
        <v>54266</v>
      </c>
      <c r="K92" s="260">
        <v>55154</v>
      </c>
      <c r="L92" s="260">
        <v>25616</v>
      </c>
      <c r="M92" s="260">
        <v>15722</v>
      </c>
      <c r="N92" s="260">
        <v>14241</v>
      </c>
      <c r="O92" s="260">
        <v>38892</v>
      </c>
      <c r="P92" s="260">
        <v>17527</v>
      </c>
      <c r="Q92" s="260">
        <v>9279</v>
      </c>
      <c r="R92" s="257">
        <f t="shared" si="19"/>
        <v>415816</v>
      </c>
    </row>
    <row r="93" s="145" customFormat="1" ht="24.75" customHeight="1" spans="1:18">
      <c r="A93" s="242" t="s">
        <v>156</v>
      </c>
      <c r="B93" s="242" t="s">
        <v>160</v>
      </c>
      <c r="C93" s="182">
        <f t="shared" si="23"/>
        <v>126966</v>
      </c>
      <c r="D93" s="235"/>
      <c r="E93" s="260"/>
      <c r="F93" s="260">
        <v>6851</v>
      </c>
      <c r="G93" s="260">
        <v>31721</v>
      </c>
      <c r="H93" s="260">
        <v>10243</v>
      </c>
      <c r="I93" s="260">
        <v>7821</v>
      </c>
      <c r="J93" s="260">
        <v>16184</v>
      </c>
      <c r="K93" s="260">
        <v>17103</v>
      </c>
      <c r="L93" s="260">
        <v>8139</v>
      </c>
      <c r="M93" s="260">
        <v>5101</v>
      </c>
      <c r="N93" s="260">
        <v>3811</v>
      </c>
      <c r="O93" s="260">
        <v>12080</v>
      </c>
      <c r="P93" s="260">
        <v>5410</v>
      </c>
      <c r="Q93" s="260">
        <v>2502</v>
      </c>
      <c r="R93" s="257">
        <f t="shared" si="19"/>
        <v>126966</v>
      </c>
    </row>
    <row r="94" s="145" customFormat="1" ht="24.75" customHeight="1" spans="1:18">
      <c r="A94" s="242" t="s">
        <v>161</v>
      </c>
      <c r="B94" s="242" t="s">
        <v>162</v>
      </c>
      <c r="C94" s="182">
        <f t="shared" si="23"/>
        <v>15000</v>
      </c>
      <c r="D94" s="235"/>
      <c r="E94" s="260"/>
      <c r="F94" s="260">
        <v>1464</v>
      </c>
      <c r="G94" s="260">
        <v>2680</v>
      </c>
      <c r="H94" s="260">
        <v>1336</v>
      </c>
      <c r="I94" s="260">
        <v>1162</v>
      </c>
      <c r="J94" s="260">
        <v>2010</v>
      </c>
      <c r="K94" s="260">
        <v>1572</v>
      </c>
      <c r="L94" s="260">
        <v>1235</v>
      </c>
      <c r="M94" s="260">
        <v>959</v>
      </c>
      <c r="N94" s="260">
        <v>662</v>
      </c>
      <c r="O94" s="260">
        <v>1063</v>
      </c>
      <c r="P94" s="260">
        <v>647</v>
      </c>
      <c r="Q94" s="260">
        <v>210</v>
      </c>
      <c r="R94" s="257">
        <f t="shared" si="19"/>
        <v>15000</v>
      </c>
    </row>
    <row r="95" s="145" customFormat="1" ht="24.75" customHeight="1" spans="1:18">
      <c r="A95" s="242" t="s">
        <v>163</v>
      </c>
      <c r="B95" s="242" t="s">
        <v>164</v>
      </c>
      <c r="C95" s="182">
        <f t="shared" si="23"/>
        <v>11735</v>
      </c>
      <c r="D95" s="235"/>
      <c r="E95" s="260"/>
      <c r="F95" s="260">
        <v>1000</v>
      </c>
      <c r="G95" s="260">
        <v>1000</v>
      </c>
      <c r="H95" s="260">
        <v>1000</v>
      </c>
      <c r="I95" s="260">
        <v>1000</v>
      </c>
      <c r="J95" s="260">
        <v>1000</v>
      </c>
      <c r="K95" s="260">
        <v>1000</v>
      </c>
      <c r="L95" s="260">
        <v>1000</v>
      </c>
      <c r="M95" s="260">
        <v>1000</v>
      </c>
      <c r="N95" s="260">
        <v>735</v>
      </c>
      <c r="O95" s="260">
        <v>1000</v>
      </c>
      <c r="P95" s="260">
        <v>1000</v>
      </c>
      <c r="Q95" s="260">
        <v>1000</v>
      </c>
      <c r="R95" s="257">
        <f t="shared" si="19"/>
        <v>11735</v>
      </c>
    </row>
    <row r="96" s="145" customFormat="1" ht="24.75" customHeight="1" spans="1:18">
      <c r="A96" s="242" t="s">
        <v>165</v>
      </c>
      <c r="B96" s="242" t="s">
        <v>166</v>
      </c>
      <c r="C96" s="182">
        <f t="shared" si="23"/>
        <v>94020</v>
      </c>
      <c r="D96" s="235"/>
      <c r="E96" s="260"/>
      <c r="F96" s="260">
        <v>5809</v>
      </c>
      <c r="G96" s="260">
        <v>13582</v>
      </c>
      <c r="H96" s="260">
        <v>8356</v>
      </c>
      <c r="I96" s="260">
        <v>6300</v>
      </c>
      <c r="J96" s="260">
        <v>16996</v>
      </c>
      <c r="K96" s="260">
        <v>7813</v>
      </c>
      <c r="L96" s="260">
        <v>6394</v>
      </c>
      <c r="M96" s="260">
        <v>5195</v>
      </c>
      <c r="N96" s="260">
        <v>4623</v>
      </c>
      <c r="O96" s="260">
        <v>7182</v>
      </c>
      <c r="P96" s="260">
        <v>5339</v>
      </c>
      <c r="Q96" s="260">
        <v>6431</v>
      </c>
      <c r="R96" s="257">
        <f t="shared" si="19"/>
        <v>94020</v>
      </c>
    </row>
    <row r="97" s="145" customFormat="1" ht="24.75" customHeight="1" spans="1:18">
      <c r="A97" s="242" t="s">
        <v>161</v>
      </c>
      <c r="B97" s="242" t="s">
        <v>167</v>
      </c>
      <c r="C97" s="182">
        <f t="shared" si="23"/>
        <v>8231</v>
      </c>
      <c r="D97" s="235"/>
      <c r="E97" s="260"/>
      <c r="F97" s="260">
        <v>469</v>
      </c>
      <c r="G97" s="260">
        <v>1267</v>
      </c>
      <c r="H97" s="260">
        <v>734</v>
      </c>
      <c r="I97" s="260">
        <v>585</v>
      </c>
      <c r="J97" s="260">
        <v>1054</v>
      </c>
      <c r="K97" s="260">
        <v>809</v>
      </c>
      <c r="L97" s="260">
        <v>594</v>
      </c>
      <c r="M97" s="260">
        <v>426</v>
      </c>
      <c r="N97" s="260">
        <v>365</v>
      </c>
      <c r="O97" s="260">
        <v>686</v>
      </c>
      <c r="P97" s="260">
        <v>908</v>
      </c>
      <c r="Q97" s="260">
        <v>334</v>
      </c>
      <c r="R97" s="257">
        <f t="shared" si="19"/>
        <v>8231</v>
      </c>
    </row>
    <row r="98" s="149" customFormat="1" ht="24.75" customHeight="1" spans="1:18">
      <c r="A98" s="264"/>
      <c r="B98" s="265"/>
      <c r="C98" s="266"/>
      <c r="D98" s="267"/>
      <c r="E98" s="268"/>
      <c r="F98" s="268"/>
      <c r="G98" s="268"/>
      <c r="H98" s="268"/>
      <c r="I98" s="268"/>
      <c r="J98" s="268"/>
      <c r="K98" s="260"/>
      <c r="L98" s="268"/>
      <c r="M98" s="268"/>
      <c r="N98" s="268"/>
      <c r="O98" s="268"/>
      <c r="P98" s="268"/>
      <c r="Q98" s="268"/>
      <c r="R98" s="257"/>
    </row>
    <row r="99" s="147" customFormat="1" ht="24.75" customHeight="1" spans="1:18">
      <c r="A99" s="178" t="s">
        <v>168</v>
      </c>
      <c r="B99" s="261"/>
      <c r="C99" s="262">
        <f>SUM(D99:Q99)</f>
        <v>19569</v>
      </c>
      <c r="D99" s="263">
        <f t="shared" ref="D99:Q99" si="24">SUM(D100:D102)</f>
        <v>0</v>
      </c>
      <c r="E99" s="262">
        <f t="shared" si="24"/>
        <v>0</v>
      </c>
      <c r="F99" s="262">
        <f t="shared" si="24"/>
        <v>605</v>
      </c>
      <c r="G99" s="262">
        <f t="shared" si="24"/>
        <v>4132</v>
      </c>
      <c r="H99" s="262">
        <f t="shared" si="24"/>
        <v>2390</v>
      </c>
      <c r="I99" s="262">
        <f t="shared" si="24"/>
        <v>2140</v>
      </c>
      <c r="J99" s="262">
        <f t="shared" si="24"/>
        <v>3052</v>
      </c>
      <c r="K99" s="262">
        <f t="shared" si="24"/>
        <v>2267</v>
      </c>
      <c r="L99" s="262">
        <f t="shared" si="24"/>
        <v>1630</v>
      </c>
      <c r="M99" s="262">
        <f t="shared" si="24"/>
        <v>524</v>
      </c>
      <c r="N99" s="262">
        <f t="shared" si="24"/>
        <v>252</v>
      </c>
      <c r="O99" s="262">
        <f t="shared" si="24"/>
        <v>1789</v>
      </c>
      <c r="P99" s="262">
        <f t="shared" si="24"/>
        <v>532</v>
      </c>
      <c r="Q99" s="262">
        <f t="shared" si="24"/>
        <v>256</v>
      </c>
      <c r="R99" s="257">
        <f>SUM(F99:Q99)</f>
        <v>19569</v>
      </c>
    </row>
    <row r="100" s="146" customFormat="1" ht="24.75" customHeight="1" spans="1:18">
      <c r="A100" s="269" t="s">
        <v>169</v>
      </c>
      <c r="B100" s="269" t="s">
        <v>170</v>
      </c>
      <c r="C100" s="182">
        <f>SUM(D100:Q100)</f>
        <v>16743</v>
      </c>
      <c r="D100" s="235"/>
      <c r="E100" s="260"/>
      <c r="F100" s="260">
        <v>605</v>
      </c>
      <c r="G100" s="260">
        <v>3199</v>
      </c>
      <c r="H100" s="260">
        <v>2058</v>
      </c>
      <c r="I100" s="260">
        <v>1774</v>
      </c>
      <c r="J100" s="260">
        <v>2715</v>
      </c>
      <c r="K100" s="260">
        <v>1910</v>
      </c>
      <c r="L100" s="295">
        <v>1342</v>
      </c>
      <c r="M100" s="260">
        <v>524</v>
      </c>
      <c r="N100" s="260">
        <v>252</v>
      </c>
      <c r="O100" s="260">
        <v>1576</v>
      </c>
      <c r="P100" s="260">
        <v>532</v>
      </c>
      <c r="Q100" s="260">
        <v>256</v>
      </c>
      <c r="R100" s="258">
        <f>SUM(F100:Q100)</f>
        <v>16743</v>
      </c>
    </row>
    <row r="101" s="145" customFormat="1" ht="24.75" customHeight="1" spans="1:18">
      <c r="A101" s="200" t="s">
        <v>171</v>
      </c>
      <c r="B101" s="200" t="s">
        <v>172</v>
      </c>
      <c r="C101" s="182">
        <f>SUM(D101:Q101)</f>
        <v>2826</v>
      </c>
      <c r="D101" s="235"/>
      <c r="E101" s="260"/>
      <c r="F101" s="260">
        <v>0</v>
      </c>
      <c r="G101" s="260">
        <v>933</v>
      </c>
      <c r="H101" s="260">
        <v>332</v>
      </c>
      <c r="I101" s="260">
        <v>366</v>
      </c>
      <c r="J101" s="260">
        <v>337</v>
      </c>
      <c r="K101" s="260">
        <v>357</v>
      </c>
      <c r="L101" s="260">
        <v>288</v>
      </c>
      <c r="M101" s="260">
        <v>0</v>
      </c>
      <c r="N101" s="260">
        <v>0</v>
      </c>
      <c r="O101" s="260">
        <v>213</v>
      </c>
      <c r="P101" s="260">
        <v>0</v>
      </c>
      <c r="Q101" s="260">
        <v>0</v>
      </c>
      <c r="R101" s="257">
        <f>SUM(F101:Q101)</f>
        <v>2826</v>
      </c>
    </row>
    <row r="102" s="148" customFormat="1" ht="24.75" customHeight="1" spans="1:18">
      <c r="A102" s="201"/>
      <c r="B102" s="201"/>
      <c r="C102" s="182"/>
      <c r="D102" s="207"/>
      <c r="E102" s="270"/>
      <c r="F102" s="270"/>
      <c r="G102" s="271"/>
      <c r="H102" s="272"/>
      <c r="I102" s="296"/>
      <c r="J102" s="297"/>
      <c r="K102" s="298"/>
      <c r="L102" s="298"/>
      <c r="M102" s="299"/>
      <c r="N102" s="300"/>
      <c r="O102" s="301"/>
      <c r="P102" s="301"/>
      <c r="Q102" s="301"/>
      <c r="R102" s="257"/>
    </row>
    <row r="103" s="141" customFormat="1" ht="24.75" customHeight="1" spans="1:18">
      <c r="A103" s="273" t="s">
        <v>173</v>
      </c>
      <c r="B103" s="274"/>
      <c r="C103" s="275">
        <f>SUM(D103:Q103)</f>
        <v>75000</v>
      </c>
      <c r="D103" s="276">
        <f t="shared" ref="D103:Q103" si="25">SUM(D104:D106)</f>
        <v>47902</v>
      </c>
      <c r="E103" s="277">
        <f t="shared" si="25"/>
        <v>10000</v>
      </c>
      <c r="F103" s="277">
        <f t="shared" si="25"/>
        <v>2135</v>
      </c>
      <c r="G103" s="277">
        <f t="shared" si="25"/>
        <v>4103</v>
      </c>
      <c r="H103" s="277">
        <f t="shared" si="25"/>
        <v>1130</v>
      </c>
      <c r="I103" s="277">
        <f t="shared" si="25"/>
        <v>1084</v>
      </c>
      <c r="J103" s="277">
        <f t="shared" si="25"/>
        <v>1471</v>
      </c>
      <c r="K103" s="277">
        <f t="shared" si="25"/>
        <v>1133</v>
      </c>
      <c r="L103" s="277">
        <f t="shared" si="25"/>
        <v>1700</v>
      </c>
      <c r="M103" s="277">
        <f t="shared" si="25"/>
        <v>664</v>
      </c>
      <c r="N103" s="277">
        <f t="shared" si="25"/>
        <v>584</v>
      </c>
      <c r="O103" s="277">
        <f t="shared" si="25"/>
        <v>944</v>
      </c>
      <c r="P103" s="277">
        <f t="shared" si="25"/>
        <v>754</v>
      </c>
      <c r="Q103" s="277">
        <f t="shared" si="25"/>
        <v>1396</v>
      </c>
      <c r="R103" s="257">
        <f>SUM(F103:Q103)</f>
        <v>17098</v>
      </c>
    </row>
    <row r="104" s="139" customFormat="1" ht="24.75" customHeight="1" spans="1:18">
      <c r="A104" s="170" t="s">
        <v>146</v>
      </c>
      <c r="B104" s="170" t="s">
        <v>174</v>
      </c>
      <c r="C104" s="182">
        <f>SUM(D104:Q104)</f>
        <v>50000</v>
      </c>
      <c r="D104" s="278">
        <v>27000</v>
      </c>
      <c r="E104" s="279">
        <v>10000</v>
      </c>
      <c r="F104" s="279">
        <v>2003</v>
      </c>
      <c r="G104" s="279">
        <v>1887</v>
      </c>
      <c r="H104" s="279">
        <v>1050</v>
      </c>
      <c r="I104" s="279">
        <v>1050</v>
      </c>
      <c r="J104" s="279">
        <v>1278</v>
      </c>
      <c r="K104" s="279">
        <v>958</v>
      </c>
      <c r="L104" s="279">
        <v>1523</v>
      </c>
      <c r="M104" s="279">
        <v>603</v>
      </c>
      <c r="N104" s="279">
        <v>529</v>
      </c>
      <c r="O104" s="279">
        <v>900</v>
      </c>
      <c r="P104" s="281">
        <v>700</v>
      </c>
      <c r="Q104" s="279">
        <v>519</v>
      </c>
      <c r="R104" s="257">
        <f>SUM(F104:Q104)</f>
        <v>13000</v>
      </c>
    </row>
    <row r="105" s="139" customFormat="1" ht="24.75" customHeight="1" spans="1:18">
      <c r="A105" s="170" t="s">
        <v>146</v>
      </c>
      <c r="B105" s="170" t="s">
        <v>175</v>
      </c>
      <c r="C105" s="182">
        <f>SUM(D105:Q105)</f>
        <v>25000</v>
      </c>
      <c r="D105" s="280">
        <v>20902</v>
      </c>
      <c r="E105" s="279"/>
      <c r="F105" s="279">
        <v>132</v>
      </c>
      <c r="G105" s="279">
        <v>2216</v>
      </c>
      <c r="H105" s="279">
        <v>80</v>
      </c>
      <c r="I105" s="279">
        <v>34</v>
      </c>
      <c r="J105" s="279">
        <v>193</v>
      </c>
      <c r="K105" s="279">
        <v>175</v>
      </c>
      <c r="L105" s="279">
        <v>177</v>
      </c>
      <c r="M105" s="279">
        <v>61</v>
      </c>
      <c r="N105" s="279">
        <v>55</v>
      </c>
      <c r="O105" s="279">
        <v>44</v>
      </c>
      <c r="P105" s="279">
        <v>54</v>
      </c>
      <c r="Q105" s="279">
        <v>877</v>
      </c>
      <c r="R105" s="257">
        <f>SUM(F105:Q105)</f>
        <v>4098</v>
      </c>
    </row>
    <row r="106" s="150" customFormat="1" ht="24.75" customHeight="1" spans="1:18">
      <c r="A106" s="195"/>
      <c r="B106" s="195"/>
      <c r="C106" s="197">
        <f>SUM(D106:Q106)</f>
        <v>0</v>
      </c>
      <c r="D106" s="278"/>
      <c r="E106" s="281"/>
      <c r="F106" s="281"/>
      <c r="G106" s="281"/>
      <c r="H106" s="281"/>
      <c r="I106" s="281"/>
      <c r="J106" s="281"/>
      <c r="K106" s="281"/>
      <c r="L106" s="281"/>
      <c r="M106" s="281"/>
      <c r="N106" s="281"/>
      <c r="O106" s="281"/>
      <c r="P106" s="281"/>
      <c r="Q106" s="281"/>
      <c r="R106" s="258">
        <f>SUM(F106:Q106)</f>
        <v>0</v>
      </c>
    </row>
    <row r="107" s="141" customFormat="1" ht="24.75" customHeight="1" spans="1:18">
      <c r="A107" s="282" t="s">
        <v>176</v>
      </c>
      <c r="B107" s="283"/>
      <c r="C107" s="284">
        <f>SUM(D107:Q107)</f>
        <v>72475</v>
      </c>
      <c r="D107" s="285">
        <v>15081</v>
      </c>
      <c r="E107" s="286">
        <v>77</v>
      </c>
      <c r="F107" s="286">
        <v>7697</v>
      </c>
      <c r="G107" s="286">
        <v>8465</v>
      </c>
      <c r="H107" s="286">
        <v>4179</v>
      </c>
      <c r="I107" s="286">
        <v>3312</v>
      </c>
      <c r="J107" s="284">
        <v>9516</v>
      </c>
      <c r="K107" s="284">
        <v>5843</v>
      </c>
      <c r="L107" s="284">
        <v>4280</v>
      </c>
      <c r="M107" s="284">
        <v>2870</v>
      </c>
      <c r="N107" s="284">
        <v>3178</v>
      </c>
      <c r="O107" s="284">
        <v>3953</v>
      </c>
      <c r="P107" s="284">
        <v>2351</v>
      </c>
      <c r="Q107" s="284">
        <v>1673</v>
      </c>
      <c r="R107" s="258">
        <v>1410</v>
      </c>
    </row>
    <row r="108" s="139" customFormat="1" ht="24.75" customHeight="1" spans="1:18">
      <c r="A108" s="287"/>
      <c r="B108" s="170"/>
      <c r="C108" s="172"/>
      <c r="D108" s="235"/>
      <c r="E108" s="288"/>
      <c r="F108" s="288"/>
      <c r="G108" s="288"/>
      <c r="H108" s="288"/>
      <c r="I108" s="288"/>
      <c r="J108" s="260"/>
      <c r="K108" s="260"/>
      <c r="L108" s="260"/>
      <c r="M108" s="260"/>
      <c r="N108" s="260"/>
      <c r="O108" s="260"/>
      <c r="P108" s="260"/>
      <c r="Q108" s="260"/>
      <c r="R108" s="257"/>
    </row>
    <row r="109" s="141" customFormat="1" ht="24.75" customHeight="1" spans="1:18">
      <c r="A109" s="289" t="s">
        <v>177</v>
      </c>
      <c r="B109" s="290"/>
      <c r="C109" s="180">
        <f t="shared" ref="C109:C115" si="26">SUM(D109:Q109)</f>
        <v>2397</v>
      </c>
      <c r="D109" s="181">
        <v>2397</v>
      </c>
      <c r="E109" s="262"/>
      <c r="F109" s="262"/>
      <c r="G109" s="262"/>
      <c r="H109" s="262"/>
      <c r="I109" s="262"/>
      <c r="J109" s="180"/>
      <c r="K109" s="180"/>
      <c r="L109" s="180"/>
      <c r="M109" s="180"/>
      <c r="N109" s="180"/>
      <c r="O109" s="180"/>
      <c r="P109" s="180"/>
      <c r="Q109" s="180"/>
      <c r="R109" s="257"/>
    </row>
    <row r="110" s="139" customFormat="1" ht="24.75" customHeight="1" spans="1:18">
      <c r="A110" s="287"/>
      <c r="B110" s="170"/>
      <c r="C110" s="172"/>
      <c r="D110" s="235"/>
      <c r="E110" s="288"/>
      <c r="F110" s="288"/>
      <c r="G110" s="288"/>
      <c r="H110" s="288"/>
      <c r="I110" s="288"/>
      <c r="J110" s="260"/>
      <c r="K110" s="260"/>
      <c r="L110" s="260"/>
      <c r="M110" s="260"/>
      <c r="N110" s="260"/>
      <c r="O110" s="260"/>
      <c r="P110" s="260"/>
      <c r="Q110" s="260"/>
      <c r="R110" s="257"/>
    </row>
    <row r="111" s="141" customFormat="1" ht="24.75" customHeight="1" spans="1:18">
      <c r="A111" s="289" t="s">
        <v>178</v>
      </c>
      <c r="B111" s="290"/>
      <c r="C111" s="180">
        <f t="shared" ref="C111:Q111" si="27">SUM(C112:C116)</f>
        <v>64863</v>
      </c>
      <c r="D111" s="181">
        <f t="shared" si="27"/>
        <v>10252</v>
      </c>
      <c r="E111" s="262">
        <f t="shared" si="27"/>
        <v>0</v>
      </c>
      <c r="F111" s="262">
        <f t="shared" si="27"/>
        <v>7151</v>
      </c>
      <c r="G111" s="262">
        <f t="shared" si="27"/>
        <v>9588</v>
      </c>
      <c r="H111" s="262">
        <f t="shared" si="27"/>
        <v>4345</v>
      </c>
      <c r="I111" s="262">
        <f t="shared" si="27"/>
        <v>3784</v>
      </c>
      <c r="J111" s="180">
        <f t="shared" si="27"/>
        <v>6631</v>
      </c>
      <c r="K111" s="180">
        <f t="shared" si="27"/>
        <v>5201</v>
      </c>
      <c r="L111" s="180">
        <f t="shared" si="27"/>
        <v>4492</v>
      </c>
      <c r="M111" s="180">
        <f t="shared" si="27"/>
        <v>3334</v>
      </c>
      <c r="N111" s="180">
        <f t="shared" si="27"/>
        <v>3084</v>
      </c>
      <c r="O111" s="180">
        <f t="shared" si="27"/>
        <v>3489</v>
      </c>
      <c r="P111" s="180">
        <f t="shared" si="27"/>
        <v>2378</v>
      </c>
      <c r="Q111" s="180">
        <f t="shared" si="27"/>
        <v>1134</v>
      </c>
      <c r="R111" s="257">
        <f t="shared" ref="R111:R118" si="28">SUM(F111:Q111)</f>
        <v>54611</v>
      </c>
    </row>
    <row r="112" s="139" customFormat="1" ht="24.75" customHeight="1" spans="1:18">
      <c r="A112" s="170" t="s">
        <v>179</v>
      </c>
      <c r="B112" s="218" t="s">
        <v>180</v>
      </c>
      <c r="C112" s="182">
        <f t="shared" si="26"/>
        <v>277</v>
      </c>
      <c r="D112" s="280">
        <v>277</v>
      </c>
      <c r="E112" s="279"/>
      <c r="F112" s="279"/>
      <c r="G112" s="279"/>
      <c r="H112" s="279"/>
      <c r="I112" s="279"/>
      <c r="J112" s="279"/>
      <c r="K112" s="279"/>
      <c r="L112" s="279"/>
      <c r="M112" s="279"/>
      <c r="N112" s="279"/>
      <c r="O112" s="279"/>
      <c r="P112" s="279"/>
      <c r="Q112" s="279"/>
      <c r="R112" s="257">
        <f t="shared" si="28"/>
        <v>0</v>
      </c>
    </row>
    <row r="113" s="139" customFormat="1" ht="24.75" customHeight="1" spans="1:18">
      <c r="A113" s="170" t="s">
        <v>181</v>
      </c>
      <c r="B113" s="218" t="s">
        <v>182</v>
      </c>
      <c r="C113" s="182">
        <f t="shared" si="26"/>
        <v>15194</v>
      </c>
      <c r="D113" s="280">
        <v>84</v>
      </c>
      <c r="E113" s="279"/>
      <c r="F113" s="279">
        <v>1806</v>
      </c>
      <c r="G113" s="279">
        <v>2668</v>
      </c>
      <c r="H113" s="279">
        <v>1294</v>
      </c>
      <c r="I113" s="279">
        <v>1017</v>
      </c>
      <c r="J113" s="279">
        <v>2050</v>
      </c>
      <c r="K113" s="279">
        <v>1635</v>
      </c>
      <c r="L113" s="279">
        <v>1172</v>
      </c>
      <c r="M113" s="279">
        <v>789</v>
      </c>
      <c r="N113" s="279">
        <v>950</v>
      </c>
      <c r="O113" s="279">
        <v>1040</v>
      </c>
      <c r="P113" s="279">
        <v>545</v>
      </c>
      <c r="Q113" s="279">
        <v>144</v>
      </c>
      <c r="R113" s="257">
        <f t="shared" si="28"/>
        <v>15110</v>
      </c>
    </row>
    <row r="114" s="139" customFormat="1" ht="24.75" customHeight="1" spans="1:18">
      <c r="A114" s="170" t="s">
        <v>183</v>
      </c>
      <c r="B114" s="291" t="s">
        <v>184</v>
      </c>
      <c r="C114" s="292">
        <f t="shared" si="26"/>
        <v>20</v>
      </c>
      <c r="D114" s="293"/>
      <c r="E114" s="279"/>
      <c r="F114" s="279"/>
      <c r="G114" s="279"/>
      <c r="H114" s="279"/>
      <c r="I114" s="279"/>
      <c r="J114" s="279"/>
      <c r="K114" s="279"/>
      <c r="L114" s="279"/>
      <c r="M114" s="279"/>
      <c r="N114" s="279">
        <v>20</v>
      </c>
      <c r="O114" s="279"/>
      <c r="P114" s="279"/>
      <c r="Q114" s="279"/>
      <c r="R114" s="257">
        <f t="shared" si="28"/>
        <v>20</v>
      </c>
    </row>
    <row r="115" s="139" customFormat="1" ht="24.75" customHeight="1" spans="1:18">
      <c r="A115" s="170" t="s">
        <v>185</v>
      </c>
      <c r="B115" s="201"/>
      <c r="C115" s="292">
        <f t="shared" si="26"/>
        <v>49372</v>
      </c>
      <c r="D115" s="280">
        <v>9891</v>
      </c>
      <c r="E115" s="279"/>
      <c r="F115" s="279">
        <v>5345</v>
      </c>
      <c r="G115" s="279">
        <v>6920</v>
      </c>
      <c r="H115" s="279">
        <v>3051</v>
      </c>
      <c r="I115" s="279">
        <v>2767</v>
      </c>
      <c r="J115" s="279">
        <v>4581</v>
      </c>
      <c r="K115" s="279">
        <v>3566</v>
      </c>
      <c r="L115" s="279">
        <v>3320</v>
      </c>
      <c r="M115" s="279">
        <v>2545</v>
      </c>
      <c r="N115" s="279">
        <v>2114</v>
      </c>
      <c r="O115" s="279">
        <v>2449</v>
      </c>
      <c r="P115" s="279">
        <v>1833</v>
      </c>
      <c r="Q115" s="279">
        <v>990</v>
      </c>
      <c r="R115" s="257">
        <f t="shared" si="28"/>
        <v>39481</v>
      </c>
    </row>
    <row r="116" s="139" customFormat="1" ht="24.75" customHeight="1" spans="1:18">
      <c r="A116" s="170"/>
      <c r="B116" s="201"/>
      <c r="C116" s="182"/>
      <c r="D116" s="280"/>
      <c r="E116" s="279"/>
      <c r="F116" s="279"/>
      <c r="G116" s="279"/>
      <c r="H116" s="279"/>
      <c r="I116" s="279"/>
      <c r="J116" s="279"/>
      <c r="K116" s="279"/>
      <c r="L116" s="279"/>
      <c r="M116" s="279"/>
      <c r="N116" s="279"/>
      <c r="O116" s="279"/>
      <c r="P116" s="279"/>
      <c r="Q116" s="279"/>
      <c r="R116" s="257">
        <f t="shared" si="28"/>
        <v>0</v>
      </c>
    </row>
    <row r="117" s="139" customFormat="1" ht="24.75" customHeight="1" spans="1:18">
      <c r="A117" s="289" t="s">
        <v>186</v>
      </c>
      <c r="B117" s="223"/>
      <c r="C117" s="180">
        <f>SUM(D117:Q117)</f>
        <v>670689</v>
      </c>
      <c r="D117" s="181">
        <f t="shared" ref="D117:Q117" si="29">SUM(D118:D119)</f>
        <v>18636</v>
      </c>
      <c r="E117" s="180">
        <f t="shared" si="29"/>
        <v>0</v>
      </c>
      <c r="F117" s="180">
        <f t="shared" si="29"/>
        <v>100162</v>
      </c>
      <c r="G117" s="180">
        <f t="shared" si="29"/>
        <v>129852</v>
      </c>
      <c r="H117" s="180">
        <f t="shared" si="29"/>
        <v>52698</v>
      </c>
      <c r="I117" s="180">
        <f t="shared" si="29"/>
        <v>40801</v>
      </c>
      <c r="J117" s="180">
        <f t="shared" si="29"/>
        <v>70318</v>
      </c>
      <c r="K117" s="180">
        <f t="shared" si="29"/>
        <v>67902</v>
      </c>
      <c r="L117" s="180">
        <f t="shared" si="29"/>
        <v>57257</v>
      </c>
      <c r="M117" s="180">
        <f t="shared" si="29"/>
        <v>31673</v>
      </c>
      <c r="N117" s="180">
        <f t="shared" si="29"/>
        <v>23652</v>
      </c>
      <c r="O117" s="180">
        <f t="shared" si="29"/>
        <v>43750</v>
      </c>
      <c r="P117" s="180">
        <f t="shared" si="29"/>
        <v>27749</v>
      </c>
      <c r="Q117" s="180">
        <f t="shared" si="29"/>
        <v>6239</v>
      </c>
      <c r="R117" s="257">
        <f t="shared" si="28"/>
        <v>652053</v>
      </c>
    </row>
    <row r="118" s="139" customFormat="1" ht="24.75" customHeight="1" spans="1:18">
      <c r="A118" s="193" t="s">
        <v>187</v>
      </c>
      <c r="B118" s="193" t="s">
        <v>188</v>
      </c>
      <c r="C118" s="182">
        <f>SUM(D118:Q118)</f>
        <v>6141</v>
      </c>
      <c r="D118" s="173">
        <v>123</v>
      </c>
      <c r="E118" s="172">
        <v>0</v>
      </c>
      <c r="F118" s="172">
        <v>718</v>
      </c>
      <c r="G118" s="172">
        <v>1106</v>
      </c>
      <c r="H118" s="172">
        <v>463</v>
      </c>
      <c r="I118" s="172">
        <v>546</v>
      </c>
      <c r="J118" s="172">
        <v>667</v>
      </c>
      <c r="K118" s="172">
        <v>542</v>
      </c>
      <c r="L118" s="172">
        <v>491</v>
      </c>
      <c r="M118" s="172">
        <v>345</v>
      </c>
      <c r="N118" s="172">
        <v>328</v>
      </c>
      <c r="O118" s="172">
        <v>447</v>
      </c>
      <c r="P118" s="172">
        <v>265</v>
      </c>
      <c r="Q118" s="172">
        <v>100</v>
      </c>
      <c r="R118" s="257">
        <f t="shared" si="28"/>
        <v>6018</v>
      </c>
    </row>
    <row r="119" s="139" customFormat="1" ht="24.75" customHeight="1" spans="1:18">
      <c r="A119" s="170" t="s">
        <v>185</v>
      </c>
      <c r="B119" s="201"/>
      <c r="C119" s="182">
        <f>SUM(D119:Q119)</f>
        <v>664548</v>
      </c>
      <c r="D119" s="235">
        <v>18513</v>
      </c>
      <c r="E119" s="172"/>
      <c r="F119" s="172">
        <v>99444</v>
      </c>
      <c r="G119" s="172">
        <v>128746</v>
      </c>
      <c r="H119" s="172">
        <v>52235</v>
      </c>
      <c r="I119" s="172">
        <v>40255</v>
      </c>
      <c r="J119" s="172">
        <v>69651</v>
      </c>
      <c r="K119" s="172">
        <v>67360</v>
      </c>
      <c r="L119" s="172">
        <v>56766</v>
      </c>
      <c r="M119" s="172">
        <v>31328</v>
      </c>
      <c r="N119" s="172">
        <v>23324</v>
      </c>
      <c r="O119" s="172">
        <v>43303</v>
      </c>
      <c r="P119" s="172">
        <v>27484</v>
      </c>
      <c r="Q119" s="172">
        <v>6139</v>
      </c>
      <c r="R119" s="257" t="e">
        <f>SUM(#REF!)</f>
        <v>#REF!</v>
      </c>
    </row>
    <row r="120" s="139" customFormat="1" ht="24.75" customHeight="1" spans="1:18">
      <c r="A120" s="170"/>
      <c r="B120" s="171"/>
      <c r="C120" s="172"/>
      <c r="D120" s="235"/>
      <c r="E120" s="172"/>
      <c r="F120" s="294"/>
      <c r="G120" s="294"/>
      <c r="H120" s="294"/>
      <c r="I120" s="294"/>
      <c r="J120" s="294"/>
      <c r="K120" s="294"/>
      <c r="L120" s="294"/>
      <c r="M120" s="294"/>
      <c r="N120" s="294"/>
      <c r="O120" s="294"/>
      <c r="P120" s="294"/>
      <c r="Q120" s="294"/>
      <c r="R120" s="257"/>
    </row>
    <row r="121" s="141" customFormat="1" ht="24.75" customHeight="1" spans="1:18">
      <c r="A121" s="289" t="s">
        <v>189</v>
      </c>
      <c r="B121" s="290"/>
      <c r="C121" s="180">
        <f t="shared" ref="C121:C128" si="30">SUM(D121:Q121)</f>
        <v>375</v>
      </c>
      <c r="D121" s="181">
        <v>30</v>
      </c>
      <c r="E121" s="262"/>
      <c r="F121" s="262">
        <v>20</v>
      </c>
      <c r="G121" s="262">
        <v>36</v>
      </c>
      <c r="H121" s="262">
        <v>28</v>
      </c>
      <c r="I121" s="262">
        <v>30</v>
      </c>
      <c r="J121" s="180">
        <v>45</v>
      </c>
      <c r="K121" s="180">
        <v>38</v>
      </c>
      <c r="L121" s="180">
        <v>24</v>
      </c>
      <c r="M121" s="180">
        <v>30</v>
      </c>
      <c r="N121" s="180">
        <v>24</v>
      </c>
      <c r="O121" s="180">
        <v>30</v>
      </c>
      <c r="P121" s="180">
        <v>28</v>
      </c>
      <c r="Q121" s="180">
        <v>12</v>
      </c>
      <c r="R121" s="257">
        <f t="shared" ref="R121:R128" si="31">SUM(F121:Q121)</f>
        <v>345</v>
      </c>
    </row>
    <row r="122" s="139" customFormat="1" ht="24.75" customHeight="1" spans="1:18">
      <c r="A122" s="170"/>
      <c r="B122" s="200"/>
      <c r="C122" s="172"/>
      <c r="D122" s="235"/>
      <c r="E122" s="260"/>
      <c r="F122" s="260"/>
      <c r="G122" s="260"/>
      <c r="H122" s="260"/>
      <c r="I122" s="260"/>
      <c r="J122" s="260"/>
      <c r="K122" s="260"/>
      <c r="L122" s="260"/>
      <c r="M122" s="260"/>
      <c r="N122" s="260"/>
      <c r="O122" s="260"/>
      <c r="P122" s="260"/>
      <c r="Q122" s="260"/>
      <c r="R122" s="257"/>
    </row>
    <row r="123" s="141" customFormat="1" ht="24.75" customHeight="1" spans="1:18">
      <c r="A123" s="289" t="s">
        <v>190</v>
      </c>
      <c r="B123" s="283"/>
      <c r="C123" s="180">
        <f t="shared" si="30"/>
        <v>16057</v>
      </c>
      <c r="D123" s="181">
        <v>2141</v>
      </c>
      <c r="E123" s="286"/>
      <c r="F123" s="262">
        <v>1712</v>
      </c>
      <c r="G123" s="262">
        <v>2532</v>
      </c>
      <c r="H123" s="262">
        <v>1003</v>
      </c>
      <c r="I123" s="262">
        <v>1069</v>
      </c>
      <c r="J123" s="180">
        <v>1306</v>
      </c>
      <c r="K123" s="180">
        <v>1096</v>
      </c>
      <c r="L123" s="180">
        <v>900</v>
      </c>
      <c r="M123" s="180">
        <v>989</v>
      </c>
      <c r="N123" s="180">
        <v>788</v>
      </c>
      <c r="O123" s="180">
        <v>1033</v>
      </c>
      <c r="P123" s="180">
        <v>801</v>
      </c>
      <c r="Q123" s="180">
        <v>687</v>
      </c>
      <c r="R123" s="257">
        <f t="shared" si="31"/>
        <v>13916</v>
      </c>
    </row>
    <row r="124" s="139" customFormat="1" ht="24.75" customHeight="1" spans="1:18">
      <c r="A124" s="170"/>
      <c r="B124" s="200"/>
      <c r="C124" s="172"/>
      <c r="D124" s="235"/>
      <c r="E124" s="260"/>
      <c r="F124" s="260"/>
      <c r="G124" s="260"/>
      <c r="H124" s="260"/>
      <c r="I124" s="260"/>
      <c r="J124" s="260"/>
      <c r="K124" s="260"/>
      <c r="L124" s="260"/>
      <c r="M124" s="260"/>
      <c r="N124" s="260"/>
      <c r="O124" s="260"/>
      <c r="P124" s="260"/>
      <c r="Q124" s="260"/>
      <c r="R124" s="257"/>
    </row>
    <row r="125" s="139" customFormat="1" ht="24.75" customHeight="1" spans="1:18">
      <c r="A125" s="289" t="s">
        <v>191</v>
      </c>
      <c r="B125" s="223"/>
      <c r="C125" s="180">
        <f t="shared" si="30"/>
        <v>634358</v>
      </c>
      <c r="D125" s="181">
        <f t="shared" ref="D125:Q125" si="32">SUM(D126:D126)</f>
        <v>11534</v>
      </c>
      <c r="E125" s="180">
        <f t="shared" si="32"/>
        <v>0</v>
      </c>
      <c r="F125" s="180">
        <f t="shared" si="32"/>
        <v>66464</v>
      </c>
      <c r="G125" s="180">
        <f t="shared" si="32"/>
        <v>116926</v>
      </c>
      <c r="H125" s="180">
        <f t="shared" si="32"/>
        <v>49715</v>
      </c>
      <c r="I125" s="180">
        <f t="shared" si="32"/>
        <v>41911</v>
      </c>
      <c r="J125" s="180">
        <f t="shared" si="32"/>
        <v>89080</v>
      </c>
      <c r="K125" s="180">
        <f t="shared" si="32"/>
        <v>58160</v>
      </c>
      <c r="L125" s="180">
        <f t="shared" si="32"/>
        <v>57409</v>
      </c>
      <c r="M125" s="180">
        <f t="shared" si="32"/>
        <v>29756</v>
      </c>
      <c r="N125" s="180">
        <f t="shared" si="32"/>
        <v>28417</v>
      </c>
      <c r="O125" s="180">
        <f t="shared" si="32"/>
        <v>50092</v>
      </c>
      <c r="P125" s="180">
        <f t="shared" si="32"/>
        <v>27265</v>
      </c>
      <c r="Q125" s="180">
        <f t="shared" si="32"/>
        <v>7629</v>
      </c>
      <c r="R125" s="257">
        <f t="shared" si="31"/>
        <v>622824</v>
      </c>
    </row>
    <row r="126" s="139" customFormat="1" ht="24.75" customHeight="1" spans="1:18">
      <c r="A126" s="170" t="s">
        <v>185</v>
      </c>
      <c r="B126" s="200"/>
      <c r="C126" s="182">
        <f t="shared" si="30"/>
        <v>634358</v>
      </c>
      <c r="D126" s="173">
        <v>11534</v>
      </c>
      <c r="E126" s="172"/>
      <c r="F126" s="172">
        <v>66464</v>
      </c>
      <c r="G126" s="172">
        <v>116926</v>
      </c>
      <c r="H126" s="172">
        <v>49715</v>
      </c>
      <c r="I126" s="172">
        <v>41911</v>
      </c>
      <c r="J126" s="172">
        <v>89080</v>
      </c>
      <c r="K126" s="172">
        <v>58160</v>
      </c>
      <c r="L126" s="172">
        <v>57409</v>
      </c>
      <c r="M126" s="172">
        <v>29756</v>
      </c>
      <c r="N126" s="172">
        <v>28417</v>
      </c>
      <c r="O126" s="172">
        <v>50092</v>
      </c>
      <c r="P126" s="172">
        <v>27265</v>
      </c>
      <c r="Q126" s="172">
        <v>7629</v>
      </c>
      <c r="R126" s="257">
        <f t="shared" si="31"/>
        <v>622824</v>
      </c>
    </row>
    <row r="127" s="139" customFormat="1" ht="24.75" customHeight="1" spans="1:18">
      <c r="A127" s="170"/>
      <c r="B127" s="200"/>
      <c r="C127" s="172">
        <f t="shared" si="30"/>
        <v>0</v>
      </c>
      <c r="D127" s="173"/>
      <c r="E127" s="172"/>
      <c r="F127" s="172"/>
      <c r="G127" s="172"/>
      <c r="H127" s="172"/>
      <c r="I127" s="172"/>
      <c r="J127" s="172"/>
      <c r="K127" s="172"/>
      <c r="L127" s="172"/>
      <c r="M127" s="172"/>
      <c r="N127" s="172"/>
      <c r="O127" s="172"/>
      <c r="P127" s="172"/>
      <c r="Q127" s="172"/>
      <c r="R127" s="257">
        <f t="shared" si="31"/>
        <v>0</v>
      </c>
    </row>
    <row r="128" s="141" customFormat="1" ht="24.75" customHeight="1" spans="1:18">
      <c r="A128" s="289" t="s">
        <v>192</v>
      </c>
      <c r="B128" s="290"/>
      <c r="C128" s="180">
        <f t="shared" si="30"/>
        <v>414369</v>
      </c>
      <c r="D128" s="181">
        <v>66120</v>
      </c>
      <c r="E128" s="262"/>
      <c r="F128" s="262">
        <v>43370</v>
      </c>
      <c r="G128" s="262">
        <v>67298</v>
      </c>
      <c r="H128" s="262">
        <v>30006</v>
      </c>
      <c r="I128" s="262">
        <v>22096</v>
      </c>
      <c r="J128" s="180">
        <v>45237</v>
      </c>
      <c r="K128" s="180">
        <v>34101</v>
      </c>
      <c r="L128" s="180">
        <v>29083</v>
      </c>
      <c r="M128" s="180">
        <v>19313</v>
      </c>
      <c r="N128" s="180">
        <v>17844</v>
      </c>
      <c r="O128" s="180">
        <v>22327</v>
      </c>
      <c r="P128" s="180">
        <v>13588</v>
      </c>
      <c r="Q128" s="180">
        <v>3986</v>
      </c>
      <c r="R128" s="257">
        <f t="shared" si="31"/>
        <v>348249</v>
      </c>
    </row>
    <row r="129" s="139" customFormat="1" ht="24.75" customHeight="1" spans="1:18">
      <c r="A129" s="302"/>
      <c r="B129" s="303"/>
      <c r="C129" s="172"/>
      <c r="D129" s="173"/>
      <c r="E129" s="172"/>
      <c r="F129" s="172"/>
      <c r="G129" s="172"/>
      <c r="H129" s="172"/>
      <c r="I129" s="172"/>
      <c r="J129" s="172"/>
      <c r="K129" s="172"/>
      <c r="L129" s="172"/>
      <c r="M129" s="172"/>
      <c r="N129" s="172"/>
      <c r="O129" s="172"/>
      <c r="P129" s="172"/>
      <c r="Q129" s="172"/>
      <c r="R129" s="257"/>
    </row>
    <row r="130" s="141" customFormat="1" ht="24.75" customHeight="1" spans="1:18">
      <c r="A130" s="289" t="s">
        <v>193</v>
      </c>
      <c r="B130" s="290"/>
      <c r="C130" s="180">
        <f t="shared" ref="C130:C136" si="33">SUM(D130:Q130)</f>
        <v>128399</v>
      </c>
      <c r="D130" s="181">
        <v>85</v>
      </c>
      <c r="E130" s="262"/>
      <c r="F130" s="262">
        <v>8320</v>
      </c>
      <c r="G130" s="262">
        <v>23644</v>
      </c>
      <c r="H130" s="262">
        <v>8860</v>
      </c>
      <c r="I130" s="262">
        <v>8606</v>
      </c>
      <c r="J130" s="180">
        <v>15405</v>
      </c>
      <c r="K130" s="180">
        <v>15175</v>
      </c>
      <c r="L130" s="180">
        <v>13531</v>
      </c>
      <c r="M130" s="180">
        <v>11617</v>
      </c>
      <c r="N130" s="180">
        <v>5215</v>
      </c>
      <c r="O130" s="180">
        <v>9843</v>
      </c>
      <c r="P130" s="180">
        <v>6523</v>
      </c>
      <c r="Q130" s="180">
        <v>1575</v>
      </c>
      <c r="R130" s="257">
        <f t="shared" ref="R130:R136" si="34">SUM(F130:Q130)</f>
        <v>128314</v>
      </c>
    </row>
    <row r="131" s="139" customFormat="1" ht="24.75" customHeight="1" spans="1:18">
      <c r="A131" s="170"/>
      <c r="B131" s="200"/>
      <c r="C131" s="172"/>
      <c r="D131" s="173"/>
      <c r="E131" s="172"/>
      <c r="F131" s="172"/>
      <c r="G131" s="172"/>
      <c r="H131" s="172"/>
      <c r="I131" s="172"/>
      <c r="J131" s="172"/>
      <c r="K131" s="172"/>
      <c r="L131" s="172"/>
      <c r="M131" s="172"/>
      <c r="N131" s="172"/>
      <c r="O131" s="172"/>
      <c r="P131" s="172"/>
      <c r="Q131" s="172"/>
      <c r="R131" s="257">
        <f t="shared" si="34"/>
        <v>0</v>
      </c>
    </row>
    <row r="132" s="141" customFormat="1" ht="24.75" customHeight="1" spans="1:18">
      <c r="A132" s="289" t="s">
        <v>194</v>
      </c>
      <c r="B132" s="290"/>
      <c r="C132" s="180">
        <f t="shared" si="33"/>
        <v>30000</v>
      </c>
      <c r="D132" s="181"/>
      <c r="E132" s="262">
        <v>3000</v>
      </c>
      <c r="F132" s="262">
        <v>20000</v>
      </c>
      <c r="G132" s="262">
        <v>0</v>
      </c>
      <c r="H132" s="262">
        <v>3000</v>
      </c>
      <c r="I132" s="262">
        <v>3000</v>
      </c>
      <c r="J132" s="180">
        <v>0</v>
      </c>
      <c r="K132" s="180">
        <v>0</v>
      </c>
      <c r="L132" s="180">
        <v>0</v>
      </c>
      <c r="M132" s="180">
        <v>0</v>
      </c>
      <c r="N132" s="180">
        <v>0</v>
      </c>
      <c r="O132" s="180">
        <v>0</v>
      </c>
      <c r="P132" s="180">
        <v>0</v>
      </c>
      <c r="Q132" s="180">
        <v>1000</v>
      </c>
      <c r="R132" s="257">
        <f t="shared" si="34"/>
        <v>27000</v>
      </c>
    </row>
    <row r="133" s="139" customFormat="1" ht="24.75" customHeight="1" spans="1:18">
      <c r="A133" s="170"/>
      <c r="B133" s="200"/>
      <c r="C133" s="172"/>
      <c r="D133" s="173"/>
      <c r="E133" s="172"/>
      <c r="F133" s="172"/>
      <c r="G133" s="172"/>
      <c r="H133" s="172"/>
      <c r="I133" s="172"/>
      <c r="J133" s="172"/>
      <c r="K133" s="172"/>
      <c r="L133" s="172"/>
      <c r="M133" s="172"/>
      <c r="N133" s="172"/>
      <c r="O133" s="172"/>
      <c r="P133" s="172"/>
      <c r="Q133" s="172"/>
      <c r="R133" s="257">
        <f t="shared" si="34"/>
        <v>0</v>
      </c>
    </row>
    <row r="134" s="141" customFormat="1" ht="24.75" customHeight="1" spans="1:18">
      <c r="A134" s="289" t="s">
        <v>195</v>
      </c>
      <c r="B134" s="290"/>
      <c r="C134" s="180">
        <f t="shared" si="33"/>
        <v>262010</v>
      </c>
      <c r="D134" s="181">
        <f t="shared" ref="D134:Q134" si="35">SUM(D135:D136)</f>
        <v>4940</v>
      </c>
      <c r="E134" s="262">
        <f t="shared" si="35"/>
        <v>0</v>
      </c>
      <c r="F134" s="262">
        <f t="shared" si="35"/>
        <v>8612</v>
      </c>
      <c r="G134" s="262">
        <f t="shared" si="35"/>
        <v>32299</v>
      </c>
      <c r="H134" s="262">
        <f t="shared" si="35"/>
        <v>21610</v>
      </c>
      <c r="I134" s="262">
        <f t="shared" si="35"/>
        <v>24285</v>
      </c>
      <c r="J134" s="180">
        <f t="shared" si="35"/>
        <v>21457</v>
      </c>
      <c r="K134" s="180">
        <f t="shared" si="35"/>
        <v>22087</v>
      </c>
      <c r="L134" s="180">
        <f t="shared" si="35"/>
        <v>40300</v>
      </c>
      <c r="M134" s="180">
        <f t="shared" si="35"/>
        <v>28180</v>
      </c>
      <c r="N134" s="180">
        <f t="shared" si="35"/>
        <v>7006</v>
      </c>
      <c r="O134" s="180">
        <f t="shared" si="35"/>
        <v>24058</v>
      </c>
      <c r="P134" s="180">
        <f t="shared" si="35"/>
        <v>18302</v>
      </c>
      <c r="Q134" s="180">
        <f t="shared" si="35"/>
        <v>8874</v>
      </c>
      <c r="R134" s="257">
        <f t="shared" si="34"/>
        <v>257070</v>
      </c>
    </row>
    <row r="135" s="142" customFormat="1" ht="24.75" customHeight="1" spans="1:18">
      <c r="A135" s="304" t="s">
        <v>196</v>
      </c>
      <c r="B135" s="304" t="s">
        <v>197</v>
      </c>
      <c r="C135" s="182">
        <f t="shared" si="33"/>
        <v>1323</v>
      </c>
      <c r="D135" s="173"/>
      <c r="E135" s="172"/>
      <c r="F135" s="305">
        <v>61</v>
      </c>
      <c r="G135" s="305">
        <v>144</v>
      </c>
      <c r="H135" s="305">
        <v>149</v>
      </c>
      <c r="I135" s="305">
        <v>55</v>
      </c>
      <c r="J135" s="305">
        <v>337</v>
      </c>
      <c r="K135" s="335">
        <v>0</v>
      </c>
      <c r="L135" s="305">
        <v>75</v>
      </c>
      <c r="M135" s="305">
        <v>74</v>
      </c>
      <c r="N135" s="305">
        <v>169</v>
      </c>
      <c r="O135" s="305">
        <v>63</v>
      </c>
      <c r="P135" s="305">
        <v>196</v>
      </c>
      <c r="Q135" s="172"/>
      <c r="R135" s="257">
        <f t="shared" si="34"/>
        <v>1323</v>
      </c>
    </row>
    <row r="136" s="139" customFormat="1" ht="24.75" customHeight="1" spans="1:18">
      <c r="A136" s="170" t="s">
        <v>185</v>
      </c>
      <c r="B136" s="269"/>
      <c r="C136" s="182">
        <f t="shared" si="33"/>
        <v>260687</v>
      </c>
      <c r="D136" s="173">
        <v>4940</v>
      </c>
      <c r="E136" s="172">
        <v>0</v>
      </c>
      <c r="F136" s="172">
        <v>8551</v>
      </c>
      <c r="G136" s="172">
        <v>32155</v>
      </c>
      <c r="H136" s="172">
        <v>21461</v>
      </c>
      <c r="I136" s="172">
        <v>24230</v>
      </c>
      <c r="J136" s="172">
        <v>21120</v>
      </c>
      <c r="K136" s="172">
        <v>22087</v>
      </c>
      <c r="L136" s="172">
        <v>40225</v>
      </c>
      <c r="M136" s="172">
        <v>28106</v>
      </c>
      <c r="N136" s="172">
        <v>6837</v>
      </c>
      <c r="O136" s="172">
        <v>23995</v>
      </c>
      <c r="P136" s="172">
        <v>18106</v>
      </c>
      <c r="Q136" s="172">
        <v>8874</v>
      </c>
      <c r="R136" s="257">
        <f t="shared" si="34"/>
        <v>255747</v>
      </c>
    </row>
    <row r="137" s="139" customFormat="1" ht="24.75" customHeight="1" spans="1:18">
      <c r="A137" s="170"/>
      <c r="B137" s="306"/>
      <c r="C137" s="172"/>
      <c r="D137" s="173"/>
      <c r="E137" s="172"/>
      <c r="F137" s="172"/>
      <c r="G137" s="172"/>
      <c r="H137" s="172"/>
      <c r="I137" s="172"/>
      <c r="J137" s="172"/>
      <c r="K137" s="172"/>
      <c r="L137" s="172"/>
      <c r="M137" s="172"/>
      <c r="N137" s="172"/>
      <c r="O137" s="172"/>
      <c r="P137" s="172"/>
      <c r="Q137" s="172"/>
      <c r="R137" s="257"/>
    </row>
    <row r="138" s="141" customFormat="1" ht="24.75" customHeight="1" spans="1:18">
      <c r="A138" s="289" t="s">
        <v>198</v>
      </c>
      <c r="B138" s="290"/>
      <c r="C138" s="180">
        <f t="shared" ref="C138:C144" si="36">SUM(D138:Q138)</f>
        <v>43186</v>
      </c>
      <c r="D138" s="181">
        <v>0</v>
      </c>
      <c r="E138" s="262"/>
      <c r="F138" s="262">
        <v>2611</v>
      </c>
      <c r="G138" s="262">
        <v>5093</v>
      </c>
      <c r="H138" s="262">
        <v>2424</v>
      </c>
      <c r="I138" s="262">
        <v>1927</v>
      </c>
      <c r="J138" s="180">
        <v>11088</v>
      </c>
      <c r="K138" s="180">
        <v>2783</v>
      </c>
      <c r="L138" s="180">
        <v>2483</v>
      </c>
      <c r="M138" s="180">
        <v>2245</v>
      </c>
      <c r="N138" s="180">
        <v>1799</v>
      </c>
      <c r="O138" s="180">
        <v>1878</v>
      </c>
      <c r="P138" s="180">
        <v>2439</v>
      </c>
      <c r="Q138" s="180">
        <v>6416</v>
      </c>
      <c r="R138" s="257">
        <f>SUM(F138:Q138)</f>
        <v>43186</v>
      </c>
    </row>
    <row r="139" s="139" customFormat="1" ht="24.75" customHeight="1" spans="1:18">
      <c r="A139" s="170"/>
      <c r="B139" s="200"/>
      <c r="C139" s="172"/>
      <c r="D139" s="173"/>
      <c r="E139" s="172"/>
      <c r="F139" s="172"/>
      <c r="G139" s="172"/>
      <c r="H139" s="172"/>
      <c r="I139" s="172"/>
      <c r="J139" s="172"/>
      <c r="K139" s="172"/>
      <c r="L139" s="172"/>
      <c r="M139" s="172"/>
      <c r="N139" s="172"/>
      <c r="O139" s="172"/>
      <c r="P139" s="172"/>
      <c r="Q139" s="172"/>
      <c r="R139" s="257">
        <f>SUM(F139:Q139)</f>
        <v>0</v>
      </c>
    </row>
    <row r="140" s="141" customFormat="1" ht="24.75" customHeight="1" spans="1:18">
      <c r="A140" s="289" t="s">
        <v>199</v>
      </c>
      <c r="B140" s="290"/>
      <c r="C140" s="180">
        <f t="shared" si="36"/>
        <v>43060</v>
      </c>
      <c r="D140" s="181">
        <v>105</v>
      </c>
      <c r="E140" s="262">
        <v>1204</v>
      </c>
      <c r="F140" s="262">
        <v>4439</v>
      </c>
      <c r="G140" s="262">
        <v>3968</v>
      </c>
      <c r="H140" s="262">
        <v>1271</v>
      </c>
      <c r="I140" s="262">
        <v>8989</v>
      </c>
      <c r="J140" s="180">
        <v>6465</v>
      </c>
      <c r="K140" s="180">
        <v>749</v>
      </c>
      <c r="L140" s="180">
        <v>11641</v>
      </c>
      <c r="M140" s="180">
        <v>585</v>
      </c>
      <c r="N140" s="180">
        <v>345</v>
      </c>
      <c r="O140" s="180">
        <v>1694</v>
      </c>
      <c r="P140" s="180">
        <v>1605</v>
      </c>
      <c r="Q140" s="180">
        <v>0</v>
      </c>
      <c r="R140" s="257">
        <v>1204</v>
      </c>
    </row>
    <row r="141" s="139" customFormat="1" ht="24.75" customHeight="1" spans="1:18">
      <c r="A141" s="170"/>
      <c r="B141" s="200"/>
      <c r="C141" s="172">
        <f t="shared" si="36"/>
        <v>0</v>
      </c>
      <c r="D141" s="173"/>
      <c r="E141" s="172"/>
      <c r="F141" s="172"/>
      <c r="G141" s="172"/>
      <c r="H141" s="172"/>
      <c r="I141" s="172"/>
      <c r="J141" s="172"/>
      <c r="K141" s="172"/>
      <c r="L141" s="172"/>
      <c r="M141" s="172"/>
      <c r="N141" s="172"/>
      <c r="O141" s="172"/>
      <c r="P141" s="172"/>
      <c r="Q141" s="172"/>
      <c r="R141" s="257">
        <f>SUM(F141:Q141)</f>
        <v>0</v>
      </c>
    </row>
    <row r="142" s="141" customFormat="1" ht="24.75" customHeight="1" spans="1:18">
      <c r="A142" s="289" t="s">
        <v>200</v>
      </c>
      <c r="B142" s="290"/>
      <c r="C142" s="180">
        <f t="shared" si="36"/>
        <v>9229</v>
      </c>
      <c r="D142" s="181">
        <v>8</v>
      </c>
      <c r="E142" s="262"/>
      <c r="F142" s="262">
        <v>423</v>
      </c>
      <c r="G142" s="262">
        <v>1404</v>
      </c>
      <c r="H142" s="262">
        <v>796</v>
      </c>
      <c r="I142" s="262">
        <v>189</v>
      </c>
      <c r="J142" s="180">
        <v>1006</v>
      </c>
      <c r="K142" s="180">
        <v>1308</v>
      </c>
      <c r="L142" s="180">
        <v>1128</v>
      </c>
      <c r="M142" s="180">
        <v>2057</v>
      </c>
      <c r="N142" s="180">
        <v>125</v>
      </c>
      <c r="O142" s="180">
        <v>60</v>
      </c>
      <c r="P142" s="180">
        <v>725</v>
      </c>
      <c r="Q142" s="180">
        <v>0</v>
      </c>
      <c r="R142" s="257">
        <v>0</v>
      </c>
    </row>
    <row r="143" s="139" customFormat="1" ht="24.75" customHeight="1" spans="1:18">
      <c r="A143" s="170"/>
      <c r="B143" s="200"/>
      <c r="C143" s="172">
        <f t="shared" si="36"/>
        <v>0</v>
      </c>
      <c r="D143" s="173"/>
      <c r="E143" s="172"/>
      <c r="F143" s="172"/>
      <c r="G143" s="172"/>
      <c r="H143" s="172"/>
      <c r="I143" s="172"/>
      <c r="J143" s="172"/>
      <c r="K143" s="172"/>
      <c r="L143" s="172"/>
      <c r="M143" s="172"/>
      <c r="N143" s="172"/>
      <c r="O143" s="172"/>
      <c r="P143" s="172"/>
      <c r="Q143" s="172"/>
      <c r="R143" s="257">
        <f>SUM(F143:Q143)</f>
        <v>0</v>
      </c>
    </row>
    <row r="144" s="141" customFormat="1" ht="24.75" customHeight="1" spans="1:18">
      <c r="A144" s="289" t="s">
        <v>201</v>
      </c>
      <c r="B144" s="290"/>
      <c r="C144" s="180">
        <f t="shared" si="36"/>
        <v>327</v>
      </c>
      <c r="D144" s="181">
        <v>95</v>
      </c>
      <c r="E144" s="262"/>
      <c r="F144" s="262">
        <v>0</v>
      </c>
      <c r="G144" s="262">
        <v>0</v>
      </c>
      <c r="H144" s="262">
        <v>0</v>
      </c>
      <c r="I144" s="262">
        <v>0</v>
      </c>
      <c r="J144" s="180">
        <v>0</v>
      </c>
      <c r="K144" s="180">
        <v>116</v>
      </c>
      <c r="L144" s="180">
        <v>0</v>
      </c>
      <c r="M144" s="180">
        <v>116</v>
      </c>
      <c r="N144" s="180">
        <v>0</v>
      </c>
      <c r="O144" s="180">
        <v>0</v>
      </c>
      <c r="P144" s="180">
        <v>0</v>
      </c>
      <c r="Q144" s="180">
        <v>0</v>
      </c>
      <c r="R144" s="257">
        <f>SUM(F144:Q144)</f>
        <v>232</v>
      </c>
    </row>
    <row r="145" s="151" customFormat="1" ht="24.75" customHeight="1" spans="1:18">
      <c r="A145" s="307"/>
      <c r="B145" s="308"/>
      <c r="C145" s="266"/>
      <c r="D145" s="309"/>
      <c r="E145" s="266"/>
      <c r="F145" s="310"/>
      <c r="G145" s="310"/>
      <c r="H145" s="310"/>
      <c r="I145" s="310"/>
      <c r="J145" s="310"/>
      <c r="K145" s="336"/>
      <c r="L145" s="310"/>
      <c r="M145" s="310"/>
      <c r="N145" s="310"/>
      <c r="O145" s="310"/>
      <c r="P145" s="310"/>
      <c r="Q145" s="310"/>
      <c r="R145" s="338"/>
    </row>
    <row r="146" s="141" customFormat="1" ht="24.75" customHeight="1" spans="1:18">
      <c r="A146" s="289" t="s">
        <v>202</v>
      </c>
      <c r="B146" s="290"/>
      <c r="C146" s="180">
        <f>SUM(D146:Q146)</f>
        <v>48901</v>
      </c>
      <c r="D146" s="181"/>
      <c r="E146" s="262"/>
      <c r="F146" s="262">
        <v>14653</v>
      </c>
      <c r="G146" s="262">
        <v>6931</v>
      </c>
      <c r="H146" s="262">
        <v>1691</v>
      </c>
      <c r="I146" s="262">
        <v>2956</v>
      </c>
      <c r="J146" s="180">
        <v>1099</v>
      </c>
      <c r="K146" s="180">
        <v>3975</v>
      </c>
      <c r="L146" s="180">
        <v>6708</v>
      </c>
      <c r="M146" s="180">
        <v>2501</v>
      </c>
      <c r="N146" s="180">
        <v>1823</v>
      </c>
      <c r="O146" s="180">
        <v>2278</v>
      </c>
      <c r="P146" s="180">
        <v>4014</v>
      </c>
      <c r="Q146" s="180">
        <v>272</v>
      </c>
      <c r="R146" s="257">
        <f>SUM(F146:Q146)</f>
        <v>48901</v>
      </c>
    </row>
    <row r="147" s="151" customFormat="1" ht="24.75" customHeight="1" spans="1:18">
      <c r="A147" s="307"/>
      <c r="B147" s="308"/>
      <c r="C147" s="266"/>
      <c r="D147" s="309"/>
      <c r="E147" s="266"/>
      <c r="F147" s="310"/>
      <c r="G147" s="310"/>
      <c r="H147" s="310"/>
      <c r="I147" s="310"/>
      <c r="J147" s="310"/>
      <c r="K147" s="336"/>
      <c r="L147" s="310"/>
      <c r="M147" s="310"/>
      <c r="N147" s="310"/>
      <c r="O147" s="310"/>
      <c r="P147" s="310"/>
      <c r="Q147" s="310"/>
      <c r="R147" s="338"/>
    </row>
    <row r="148" s="141" customFormat="1" ht="24.75" customHeight="1" spans="1:18">
      <c r="A148" s="289" t="s">
        <v>203</v>
      </c>
      <c r="B148" s="290"/>
      <c r="C148" s="180">
        <f>SUM(D148:Q148)</f>
        <v>4144</v>
      </c>
      <c r="D148" s="181">
        <v>3</v>
      </c>
      <c r="E148" s="262"/>
      <c r="F148" s="262">
        <v>11</v>
      </c>
      <c r="G148" s="262">
        <v>544</v>
      </c>
      <c r="H148" s="262"/>
      <c r="I148" s="262">
        <v>478</v>
      </c>
      <c r="J148" s="180"/>
      <c r="K148" s="180">
        <v>144</v>
      </c>
      <c r="L148" s="180">
        <v>543</v>
      </c>
      <c r="M148" s="180">
        <v>244</v>
      </c>
      <c r="N148" s="180">
        <v>238</v>
      </c>
      <c r="O148" s="180">
        <v>846</v>
      </c>
      <c r="P148" s="180">
        <v>1057</v>
      </c>
      <c r="Q148" s="180">
        <v>36</v>
      </c>
      <c r="R148" s="257">
        <f>SUM(F148:Q148)</f>
        <v>4141</v>
      </c>
    </row>
    <row r="149" s="139" customFormat="1" ht="24.75" customHeight="1" spans="1:18">
      <c r="A149" s="170"/>
      <c r="B149" s="200"/>
      <c r="C149" s="172"/>
      <c r="D149" s="173"/>
      <c r="E149" s="172"/>
      <c r="F149" s="172"/>
      <c r="G149" s="172"/>
      <c r="H149" s="172"/>
      <c r="I149" s="172"/>
      <c r="J149" s="172"/>
      <c r="K149" s="172"/>
      <c r="L149" s="172"/>
      <c r="M149" s="172"/>
      <c r="N149" s="172"/>
      <c r="O149" s="172"/>
      <c r="P149" s="172"/>
      <c r="Q149" s="172"/>
      <c r="R149" s="257">
        <f>SUM(F149:Q149)</f>
        <v>0</v>
      </c>
    </row>
    <row r="150" s="141" customFormat="1" ht="24.75" customHeight="1" spans="1:18">
      <c r="A150" s="289" t="s">
        <v>204</v>
      </c>
      <c r="B150" s="290"/>
      <c r="C150" s="180">
        <f>SUM(D150:Q150)</f>
        <v>9451</v>
      </c>
      <c r="D150" s="181">
        <v>975</v>
      </c>
      <c r="E150" s="262">
        <v>4</v>
      </c>
      <c r="F150" s="262">
        <v>870</v>
      </c>
      <c r="G150" s="262">
        <v>1652</v>
      </c>
      <c r="H150" s="262">
        <v>762</v>
      </c>
      <c r="I150" s="262">
        <v>417</v>
      </c>
      <c r="J150" s="180">
        <v>1148</v>
      </c>
      <c r="K150" s="180">
        <v>984</v>
      </c>
      <c r="L150" s="180">
        <v>719</v>
      </c>
      <c r="M150" s="180">
        <v>438</v>
      </c>
      <c r="N150" s="180">
        <v>518</v>
      </c>
      <c r="O150" s="180">
        <v>556</v>
      </c>
      <c r="P150" s="180">
        <v>235</v>
      </c>
      <c r="Q150" s="180">
        <v>173</v>
      </c>
      <c r="R150" s="257">
        <f>SUM(F150:Q150)</f>
        <v>8472</v>
      </c>
    </row>
    <row r="151" s="139" customFormat="1" ht="24.75" customHeight="1" spans="1:18">
      <c r="A151" s="287"/>
      <c r="B151" s="218"/>
      <c r="C151" s="172"/>
      <c r="D151" s="173"/>
      <c r="E151" s="220"/>
      <c r="F151" s="220"/>
      <c r="G151" s="220"/>
      <c r="H151" s="220"/>
      <c r="I151" s="220"/>
      <c r="J151" s="172"/>
      <c r="K151" s="172"/>
      <c r="L151" s="172"/>
      <c r="M151" s="172"/>
      <c r="N151" s="172"/>
      <c r="O151" s="172"/>
      <c r="P151" s="172"/>
      <c r="Q151" s="172"/>
      <c r="R151" s="257"/>
    </row>
    <row r="152" s="141" customFormat="1" ht="24.75" customHeight="1" spans="1:18">
      <c r="A152" s="289" t="s">
        <v>205</v>
      </c>
      <c r="B152" s="290"/>
      <c r="C152" s="180">
        <f t="shared" ref="C152:C162" si="37">SUM(D152:Q152)</f>
        <v>496</v>
      </c>
      <c r="D152" s="181"/>
      <c r="E152" s="262"/>
      <c r="F152" s="262">
        <v>2</v>
      </c>
      <c r="G152" s="262">
        <v>7</v>
      </c>
      <c r="H152" s="262">
        <v>5</v>
      </c>
      <c r="I152" s="262">
        <v>4</v>
      </c>
      <c r="J152" s="180">
        <v>461</v>
      </c>
      <c r="K152" s="180">
        <v>4</v>
      </c>
      <c r="L152" s="180">
        <v>3</v>
      </c>
      <c r="M152" s="180">
        <v>2</v>
      </c>
      <c r="N152" s="180">
        <v>1</v>
      </c>
      <c r="O152" s="180">
        <v>4</v>
      </c>
      <c r="P152" s="180">
        <v>2</v>
      </c>
      <c r="Q152" s="180">
        <v>1</v>
      </c>
      <c r="R152" s="257">
        <f>SUM(F152:Q152)</f>
        <v>496</v>
      </c>
    </row>
    <row r="153" s="139" customFormat="1" ht="24.75" customHeight="1" spans="1:18">
      <c r="A153" s="287"/>
      <c r="B153" s="218"/>
      <c r="C153" s="172"/>
      <c r="D153" s="173"/>
      <c r="E153" s="220"/>
      <c r="F153" s="220"/>
      <c r="G153" s="220"/>
      <c r="H153" s="220"/>
      <c r="I153" s="220"/>
      <c r="J153" s="172"/>
      <c r="K153" s="172"/>
      <c r="L153" s="172"/>
      <c r="M153" s="172"/>
      <c r="N153" s="172"/>
      <c r="O153" s="172"/>
      <c r="P153" s="172"/>
      <c r="Q153" s="172"/>
      <c r="R153" s="257"/>
    </row>
    <row r="154" s="141" customFormat="1" ht="24.75" customHeight="1" spans="1:18">
      <c r="A154" s="289" t="s">
        <v>206</v>
      </c>
      <c r="B154" s="290"/>
      <c r="C154" s="180">
        <f t="shared" si="37"/>
        <v>901898</v>
      </c>
      <c r="D154" s="181">
        <f t="shared" ref="D154:Q154" si="38">SUM(D155:D158)</f>
        <v>59890</v>
      </c>
      <c r="E154" s="180">
        <f t="shared" si="38"/>
        <v>3478</v>
      </c>
      <c r="F154" s="180">
        <f t="shared" si="38"/>
        <v>122969</v>
      </c>
      <c r="G154" s="180">
        <f t="shared" si="38"/>
        <v>148503</v>
      </c>
      <c r="H154" s="180">
        <f t="shared" si="38"/>
        <v>52427</v>
      </c>
      <c r="I154" s="180">
        <f t="shared" si="38"/>
        <v>48845</v>
      </c>
      <c r="J154" s="180">
        <f t="shared" si="38"/>
        <v>47352</v>
      </c>
      <c r="K154" s="180">
        <f t="shared" si="38"/>
        <v>54930</v>
      </c>
      <c r="L154" s="180">
        <f t="shared" si="38"/>
        <v>119532</v>
      </c>
      <c r="M154" s="180">
        <f t="shared" si="38"/>
        <v>49106</v>
      </c>
      <c r="N154" s="180">
        <f t="shared" si="38"/>
        <v>38522</v>
      </c>
      <c r="O154" s="180">
        <f t="shared" si="38"/>
        <v>38594</v>
      </c>
      <c r="P154" s="180">
        <f t="shared" si="38"/>
        <v>48748</v>
      </c>
      <c r="Q154" s="180">
        <f t="shared" si="38"/>
        <v>69002</v>
      </c>
      <c r="R154" s="257">
        <f>SUM(F154:Q154)</f>
        <v>838530</v>
      </c>
    </row>
    <row r="155" s="139" customFormat="1" ht="24.75" customHeight="1" spans="1:18">
      <c r="A155" s="170" t="s">
        <v>207</v>
      </c>
      <c r="B155" s="171"/>
      <c r="C155" s="172">
        <f t="shared" si="37"/>
        <v>901898</v>
      </c>
      <c r="D155" s="173">
        <v>75358</v>
      </c>
      <c r="E155" s="172">
        <v>3478</v>
      </c>
      <c r="F155" s="219">
        <v>119205</v>
      </c>
      <c r="G155" s="219">
        <v>143722</v>
      </c>
      <c r="H155" s="219">
        <v>51795</v>
      </c>
      <c r="I155" s="219">
        <v>48389</v>
      </c>
      <c r="J155" s="219">
        <v>46260</v>
      </c>
      <c r="K155" s="219">
        <v>54303</v>
      </c>
      <c r="L155" s="219">
        <v>118359</v>
      </c>
      <c r="M155" s="219">
        <v>47991</v>
      </c>
      <c r="N155" s="219">
        <v>38114</v>
      </c>
      <c r="O155" s="219">
        <v>37856</v>
      </c>
      <c r="P155" s="219">
        <v>48401</v>
      </c>
      <c r="Q155" s="219">
        <v>68667</v>
      </c>
      <c r="R155" s="257">
        <f>SUM(F157:Q157)</f>
        <v>6246</v>
      </c>
    </row>
    <row r="156" s="139" customFormat="1" ht="24.75" customHeight="1" spans="1:18">
      <c r="A156" s="170" t="s">
        <v>208</v>
      </c>
      <c r="B156" s="171"/>
      <c r="C156" s="172">
        <f t="shared" si="37"/>
        <v>0</v>
      </c>
      <c r="D156" s="173">
        <v>-5681</v>
      </c>
      <c r="E156" s="172"/>
      <c r="F156" s="172">
        <v>681</v>
      </c>
      <c r="G156" s="172">
        <v>829</v>
      </c>
      <c r="H156" s="172">
        <v>392</v>
      </c>
      <c r="I156" s="172">
        <v>247</v>
      </c>
      <c r="J156" s="172">
        <v>516</v>
      </c>
      <c r="K156" s="172">
        <v>339</v>
      </c>
      <c r="L156" s="172">
        <v>920</v>
      </c>
      <c r="M156" s="172">
        <v>527</v>
      </c>
      <c r="N156" s="172">
        <v>264</v>
      </c>
      <c r="O156" s="172">
        <v>500</v>
      </c>
      <c r="P156" s="172">
        <v>236</v>
      </c>
      <c r="Q156" s="172">
        <v>230</v>
      </c>
      <c r="R156" s="257">
        <f>SUM(F156:Q156)</f>
        <v>5681</v>
      </c>
    </row>
    <row r="157" s="150" customFormat="1" ht="24.75" customHeight="1" spans="1:18">
      <c r="A157" s="195" t="s">
        <v>209</v>
      </c>
      <c r="B157" s="196"/>
      <c r="C157" s="245">
        <f t="shared" si="37"/>
        <v>0</v>
      </c>
      <c r="D157" s="188">
        <v>-6246</v>
      </c>
      <c r="E157" s="245"/>
      <c r="F157" s="245">
        <v>483</v>
      </c>
      <c r="G157" s="245">
        <v>3459</v>
      </c>
      <c r="H157" s="245">
        <v>240</v>
      </c>
      <c r="I157" s="245">
        <v>209</v>
      </c>
      <c r="J157" s="245">
        <v>576</v>
      </c>
      <c r="K157" s="245">
        <v>285</v>
      </c>
      <c r="L157" s="245">
        <v>213</v>
      </c>
      <c r="M157" s="245">
        <v>183</v>
      </c>
      <c r="N157" s="245">
        <v>144</v>
      </c>
      <c r="O157" s="245">
        <v>238</v>
      </c>
      <c r="P157" s="245">
        <v>111</v>
      </c>
      <c r="Q157" s="245">
        <v>105</v>
      </c>
      <c r="R157" s="258" t="e">
        <f>SUM(#REF!)</f>
        <v>#REF!</v>
      </c>
    </row>
    <row r="158" s="139" customFormat="1" ht="24.75" customHeight="1" spans="1:18">
      <c r="A158" s="170" t="s">
        <v>210</v>
      </c>
      <c r="B158" s="311"/>
      <c r="C158" s="172">
        <f t="shared" si="37"/>
        <v>0</v>
      </c>
      <c r="D158" s="173">
        <v>-3541</v>
      </c>
      <c r="E158" s="172"/>
      <c r="F158" s="172">
        <v>2600</v>
      </c>
      <c r="G158" s="172">
        <v>493</v>
      </c>
      <c r="H158" s="172"/>
      <c r="I158" s="172"/>
      <c r="J158" s="172"/>
      <c r="K158" s="172">
        <v>3</v>
      </c>
      <c r="L158" s="172">
        <v>40</v>
      </c>
      <c r="M158" s="172">
        <v>405</v>
      </c>
      <c r="N158" s="172"/>
      <c r="O158" s="172"/>
      <c r="P158" s="172"/>
      <c r="Q158" s="172"/>
      <c r="R158" s="339">
        <v>96.1</v>
      </c>
    </row>
    <row r="159" s="141" customFormat="1" ht="24.75" customHeight="1" spans="1:18">
      <c r="A159" s="273" t="s">
        <v>211</v>
      </c>
      <c r="B159" s="312"/>
      <c r="C159" s="275">
        <f t="shared" si="37"/>
        <v>47273</v>
      </c>
      <c r="D159" s="313">
        <f t="shared" ref="D159:Q159" si="39">SUM(D160:D162)</f>
        <v>2529</v>
      </c>
      <c r="E159" s="275">
        <f t="shared" si="39"/>
        <v>60</v>
      </c>
      <c r="F159" s="275">
        <f t="shared" si="39"/>
        <v>375</v>
      </c>
      <c r="G159" s="275">
        <f t="shared" si="39"/>
        <v>1475</v>
      </c>
      <c r="H159" s="275">
        <f t="shared" si="39"/>
        <v>264</v>
      </c>
      <c r="I159" s="275">
        <f t="shared" si="39"/>
        <v>367</v>
      </c>
      <c r="J159" s="275">
        <f t="shared" si="39"/>
        <v>467</v>
      </c>
      <c r="K159" s="275">
        <f t="shared" si="39"/>
        <v>373</v>
      </c>
      <c r="L159" s="275">
        <f t="shared" si="39"/>
        <v>862</v>
      </c>
      <c r="M159" s="275">
        <f t="shared" si="39"/>
        <v>1077</v>
      </c>
      <c r="N159" s="275">
        <f t="shared" si="39"/>
        <v>541</v>
      </c>
      <c r="O159" s="275">
        <f t="shared" si="39"/>
        <v>474</v>
      </c>
      <c r="P159" s="275">
        <f t="shared" si="39"/>
        <v>409</v>
      </c>
      <c r="Q159" s="275">
        <f t="shared" si="39"/>
        <v>38000</v>
      </c>
      <c r="R159" s="339">
        <f t="shared" ref="R159:R164" si="40">SUM(F159:Q159)</f>
        <v>44684</v>
      </c>
    </row>
    <row r="160" s="152" customFormat="1" ht="24.75" customHeight="1" spans="1:256">
      <c r="A160" s="314" t="s">
        <v>212</v>
      </c>
      <c r="B160" s="171"/>
      <c r="C160" s="172">
        <f t="shared" si="37"/>
        <v>47273</v>
      </c>
      <c r="D160" s="173">
        <v>4033</v>
      </c>
      <c r="E160" s="172">
        <v>60</v>
      </c>
      <c r="F160" s="172">
        <v>290</v>
      </c>
      <c r="G160" s="172">
        <v>1220</v>
      </c>
      <c r="H160" s="172">
        <v>194</v>
      </c>
      <c r="I160" s="172">
        <v>302</v>
      </c>
      <c r="J160" s="172">
        <v>307</v>
      </c>
      <c r="K160" s="172">
        <v>263</v>
      </c>
      <c r="L160" s="172">
        <v>727</v>
      </c>
      <c r="M160" s="172">
        <v>932</v>
      </c>
      <c r="N160" s="172">
        <v>456</v>
      </c>
      <c r="O160" s="172">
        <v>394</v>
      </c>
      <c r="P160" s="172">
        <v>349</v>
      </c>
      <c r="Q160" s="245">
        <v>37746</v>
      </c>
      <c r="R160" s="340">
        <f t="shared" si="40"/>
        <v>43180</v>
      </c>
      <c r="S160" s="341"/>
      <c r="T160" s="341"/>
      <c r="U160" s="341"/>
      <c r="V160" s="341"/>
      <c r="W160" s="341"/>
      <c r="X160" s="341"/>
      <c r="Y160" s="341"/>
      <c r="Z160" s="341"/>
      <c r="AA160" s="341"/>
      <c r="AB160" s="341"/>
      <c r="AC160" s="341"/>
      <c r="AD160" s="341"/>
      <c r="AF160" s="344"/>
      <c r="AH160" s="341"/>
      <c r="AI160" s="344"/>
      <c r="AJ160" s="344"/>
      <c r="AK160" s="341"/>
      <c r="AL160" s="341"/>
      <c r="AM160" s="341"/>
      <c r="AN160" s="341"/>
      <c r="AO160" s="341"/>
      <c r="AP160" s="341"/>
      <c r="AQ160" s="341"/>
      <c r="AR160" s="341"/>
      <c r="AS160" s="341"/>
      <c r="AT160" s="341"/>
      <c r="AU160" s="341"/>
      <c r="AV160" s="341"/>
      <c r="AX160" s="344"/>
      <c r="AZ160" s="341"/>
      <c r="BA160" s="344"/>
      <c r="BB160" s="344"/>
      <c r="BC160" s="341"/>
      <c r="BD160" s="341"/>
      <c r="BE160" s="341"/>
      <c r="BF160" s="341"/>
      <c r="BG160" s="341"/>
      <c r="BH160" s="341"/>
      <c r="BI160" s="341"/>
      <c r="BJ160" s="341"/>
      <c r="BK160" s="341"/>
      <c r="BL160" s="341"/>
      <c r="BM160" s="341"/>
      <c r="BN160" s="341"/>
      <c r="BP160" s="344"/>
      <c r="BR160" s="341"/>
      <c r="BS160" s="344"/>
      <c r="BT160" s="344"/>
      <c r="BU160" s="341"/>
      <c r="BV160" s="341"/>
      <c r="BW160" s="341"/>
      <c r="BX160" s="341"/>
      <c r="BY160" s="341"/>
      <c r="BZ160" s="341"/>
      <c r="CA160" s="341"/>
      <c r="CB160" s="341"/>
      <c r="CC160" s="341"/>
      <c r="CD160" s="341"/>
      <c r="CE160" s="341"/>
      <c r="CF160" s="341"/>
      <c r="CH160" s="344"/>
      <c r="CJ160" s="341"/>
      <c r="CK160" s="344"/>
      <c r="CL160" s="344"/>
      <c r="CM160" s="341"/>
      <c r="CN160" s="341"/>
      <c r="CO160" s="341"/>
      <c r="CP160" s="341"/>
      <c r="CQ160" s="341"/>
      <c r="CR160" s="341"/>
      <c r="CS160" s="341"/>
      <c r="CT160" s="341"/>
      <c r="CU160" s="341"/>
      <c r="CV160" s="341"/>
      <c r="CW160" s="341"/>
      <c r="CX160" s="341"/>
      <c r="CZ160" s="344"/>
      <c r="DB160" s="341"/>
      <c r="DC160" s="344"/>
      <c r="DD160" s="344"/>
      <c r="DE160" s="341"/>
      <c r="DF160" s="341"/>
      <c r="DG160" s="341"/>
      <c r="DH160" s="341"/>
      <c r="DI160" s="341"/>
      <c r="DJ160" s="341"/>
      <c r="DK160" s="341"/>
      <c r="DL160" s="341"/>
      <c r="DM160" s="341"/>
      <c r="DN160" s="341"/>
      <c r="DO160" s="341"/>
      <c r="DP160" s="341"/>
      <c r="DR160" s="344"/>
      <c r="DT160" s="341"/>
      <c r="DU160" s="344"/>
      <c r="DV160" s="344"/>
      <c r="DW160" s="341"/>
      <c r="DX160" s="341"/>
      <c r="DY160" s="341"/>
      <c r="DZ160" s="341"/>
      <c r="EA160" s="341"/>
      <c r="EB160" s="341"/>
      <c r="EC160" s="341"/>
      <c r="ED160" s="341"/>
      <c r="EE160" s="341"/>
      <c r="EF160" s="341"/>
      <c r="EG160" s="341"/>
      <c r="EH160" s="341"/>
      <c r="EJ160" s="344"/>
      <c r="EL160" s="341"/>
      <c r="EM160" s="344"/>
      <c r="EN160" s="344"/>
      <c r="EO160" s="341"/>
      <c r="EP160" s="341"/>
      <c r="EQ160" s="341"/>
      <c r="ER160" s="341"/>
      <c r="ES160" s="341"/>
      <c r="ET160" s="341"/>
      <c r="EU160" s="341"/>
      <c r="EV160" s="341"/>
      <c r="EW160" s="341"/>
      <c r="EX160" s="341"/>
      <c r="EY160" s="341"/>
      <c r="EZ160" s="341"/>
      <c r="FB160" s="344"/>
      <c r="FD160" s="341"/>
      <c r="FE160" s="344"/>
      <c r="FF160" s="344"/>
      <c r="FG160" s="341"/>
      <c r="FH160" s="341"/>
      <c r="FI160" s="341"/>
      <c r="FJ160" s="341"/>
      <c r="FK160" s="341"/>
      <c r="FL160" s="341"/>
      <c r="FM160" s="341"/>
      <c r="FN160" s="341"/>
      <c r="FO160" s="341"/>
      <c r="FP160" s="341"/>
      <c r="FQ160" s="341"/>
      <c r="FR160" s="341"/>
      <c r="FT160" s="344"/>
      <c r="FV160" s="341"/>
      <c r="FW160" s="344"/>
      <c r="FX160" s="344"/>
      <c r="FY160" s="341"/>
      <c r="FZ160" s="341"/>
      <c r="GA160" s="341"/>
      <c r="GB160" s="341"/>
      <c r="GC160" s="341"/>
      <c r="GD160" s="341"/>
      <c r="GE160" s="341"/>
      <c r="GF160" s="341"/>
      <c r="GG160" s="341"/>
      <c r="GH160" s="341"/>
      <c r="GI160" s="341"/>
      <c r="GJ160" s="341"/>
      <c r="GL160" s="344"/>
      <c r="GN160" s="341"/>
      <c r="GO160" s="344"/>
      <c r="GP160" s="344"/>
      <c r="GQ160" s="341"/>
      <c r="GR160" s="341"/>
      <c r="GS160" s="341"/>
      <c r="GT160" s="341"/>
      <c r="GU160" s="341"/>
      <c r="GV160" s="341"/>
      <c r="GW160" s="341"/>
      <c r="GX160" s="341"/>
      <c r="GY160" s="341"/>
      <c r="GZ160" s="341"/>
      <c r="HA160" s="341"/>
      <c r="HB160" s="341"/>
      <c r="HD160" s="344"/>
      <c r="HF160" s="341"/>
      <c r="HG160" s="344"/>
      <c r="HH160" s="344"/>
      <c r="HI160" s="341"/>
      <c r="HJ160" s="341"/>
      <c r="HK160" s="341"/>
      <c r="HL160" s="341"/>
      <c r="HM160" s="341"/>
      <c r="HN160" s="341"/>
      <c r="HO160" s="341"/>
      <c r="HP160" s="341"/>
      <c r="HQ160" s="341"/>
      <c r="HR160" s="341"/>
      <c r="HS160" s="341"/>
      <c r="HT160" s="341"/>
      <c r="HV160" s="344"/>
      <c r="HX160" s="341"/>
      <c r="HY160" s="344"/>
      <c r="HZ160" s="344"/>
      <c r="IA160" s="341"/>
      <c r="IB160" s="341"/>
      <c r="IC160" s="341"/>
      <c r="ID160" s="341"/>
      <c r="IE160" s="341"/>
      <c r="IF160" s="341"/>
      <c r="IG160" s="341"/>
      <c r="IH160" s="341"/>
      <c r="II160" s="341"/>
      <c r="IJ160" s="341"/>
      <c r="IK160" s="341"/>
      <c r="IL160" s="341"/>
      <c r="IN160" s="344"/>
      <c r="IP160" s="341"/>
      <c r="IQ160" s="344"/>
      <c r="IR160" s="344"/>
      <c r="IS160" s="341"/>
      <c r="IT160" s="341"/>
      <c r="IU160" s="341"/>
      <c r="IV160" s="341"/>
    </row>
    <row r="161" s="139" customFormat="1" ht="24.75" customHeight="1" spans="1:18">
      <c r="A161" s="315" t="s">
        <v>213</v>
      </c>
      <c r="B161" s="316"/>
      <c r="C161" s="220">
        <f t="shared" si="37"/>
        <v>0</v>
      </c>
      <c r="D161" s="317">
        <v>-1320</v>
      </c>
      <c r="E161" s="220"/>
      <c r="F161" s="318">
        <v>85</v>
      </c>
      <c r="G161" s="318">
        <v>255</v>
      </c>
      <c r="H161" s="318">
        <v>70</v>
      </c>
      <c r="I161" s="318">
        <v>65</v>
      </c>
      <c r="J161" s="318">
        <v>160</v>
      </c>
      <c r="K161" s="318">
        <v>110</v>
      </c>
      <c r="L161" s="318">
        <v>135</v>
      </c>
      <c r="M161" s="318">
        <v>145</v>
      </c>
      <c r="N161" s="318">
        <v>85</v>
      </c>
      <c r="O161" s="318">
        <v>80</v>
      </c>
      <c r="P161" s="318">
        <v>60</v>
      </c>
      <c r="Q161" s="318">
        <v>70</v>
      </c>
      <c r="R161" s="342">
        <f t="shared" si="40"/>
        <v>1320</v>
      </c>
    </row>
    <row r="162" s="139" customFormat="1" ht="24.75" customHeight="1" spans="1:18">
      <c r="A162" s="170" t="s">
        <v>210</v>
      </c>
      <c r="B162" s="171"/>
      <c r="C162" s="172">
        <f t="shared" si="37"/>
        <v>0</v>
      </c>
      <c r="D162" s="173">
        <v>-184</v>
      </c>
      <c r="E162" s="172"/>
      <c r="F162" s="172"/>
      <c r="G162" s="172"/>
      <c r="H162" s="172"/>
      <c r="I162" s="172"/>
      <c r="J162" s="172"/>
      <c r="K162" s="172"/>
      <c r="L162" s="172"/>
      <c r="M162" s="172"/>
      <c r="N162" s="172"/>
      <c r="O162" s="172"/>
      <c r="P162" s="172"/>
      <c r="Q162" s="172">
        <v>184</v>
      </c>
      <c r="R162" s="257">
        <f t="shared" si="40"/>
        <v>184</v>
      </c>
    </row>
    <row r="163" s="141" customFormat="1" ht="24.75" customHeight="1" spans="1:18">
      <c r="A163" s="178" t="s">
        <v>214</v>
      </c>
      <c r="B163" s="179"/>
      <c r="C163" s="180">
        <f t="shared" ref="C163:Q163" si="41">SUM(C164:C165)</f>
        <v>193</v>
      </c>
      <c r="D163" s="181">
        <f t="shared" si="41"/>
        <v>0</v>
      </c>
      <c r="E163" s="180">
        <f t="shared" si="41"/>
        <v>0</v>
      </c>
      <c r="F163" s="180">
        <f t="shared" si="41"/>
        <v>135</v>
      </c>
      <c r="G163" s="180">
        <f t="shared" si="41"/>
        <v>14</v>
      </c>
      <c r="H163" s="180">
        <f t="shared" si="41"/>
        <v>10</v>
      </c>
      <c r="I163" s="180">
        <f t="shared" si="41"/>
        <v>3</v>
      </c>
      <c r="J163" s="180">
        <f t="shared" si="41"/>
        <v>6</v>
      </c>
      <c r="K163" s="180">
        <f t="shared" si="41"/>
        <v>3</v>
      </c>
      <c r="L163" s="180">
        <f t="shared" si="41"/>
        <v>4</v>
      </c>
      <c r="M163" s="180">
        <f t="shared" si="41"/>
        <v>3</v>
      </c>
      <c r="N163" s="180">
        <f t="shared" si="41"/>
        <v>7</v>
      </c>
      <c r="O163" s="180">
        <f t="shared" si="41"/>
        <v>4</v>
      </c>
      <c r="P163" s="180">
        <f t="shared" si="41"/>
        <v>2</v>
      </c>
      <c r="Q163" s="180">
        <f t="shared" si="41"/>
        <v>2</v>
      </c>
      <c r="R163" s="257">
        <f t="shared" si="40"/>
        <v>193</v>
      </c>
    </row>
    <row r="164" s="139" customFormat="1" ht="24.75" customHeight="1" spans="1:18">
      <c r="A164" s="314" t="s">
        <v>212</v>
      </c>
      <c r="B164" s="171"/>
      <c r="C164" s="172">
        <f>SUM(D164:Q164)</f>
        <v>193</v>
      </c>
      <c r="D164" s="173"/>
      <c r="E164" s="172"/>
      <c r="F164" s="172">
        <v>135</v>
      </c>
      <c r="G164" s="172">
        <v>14</v>
      </c>
      <c r="H164" s="172">
        <v>10</v>
      </c>
      <c r="I164" s="172">
        <v>3</v>
      </c>
      <c r="J164" s="172">
        <v>6</v>
      </c>
      <c r="K164" s="172">
        <v>3</v>
      </c>
      <c r="L164" s="172">
        <v>4</v>
      </c>
      <c r="M164" s="172">
        <v>3</v>
      </c>
      <c r="N164" s="172">
        <v>7</v>
      </c>
      <c r="O164" s="172">
        <v>4</v>
      </c>
      <c r="P164" s="172">
        <v>2</v>
      </c>
      <c r="Q164" s="172">
        <v>2</v>
      </c>
      <c r="R164" s="257">
        <f t="shared" si="40"/>
        <v>193</v>
      </c>
    </row>
    <row r="165" s="139" customFormat="1" ht="24.75" customHeight="1" spans="1:18">
      <c r="A165" s="314" t="s">
        <v>215</v>
      </c>
      <c r="B165" s="171"/>
      <c r="C165" s="172"/>
      <c r="D165" s="173"/>
      <c r="E165" s="172"/>
      <c r="F165" s="172"/>
      <c r="G165" s="172"/>
      <c r="H165" s="172"/>
      <c r="I165" s="172"/>
      <c r="J165" s="172"/>
      <c r="K165" s="172"/>
      <c r="L165" s="172"/>
      <c r="M165" s="172"/>
      <c r="N165" s="172"/>
      <c r="O165" s="172"/>
      <c r="P165" s="172"/>
      <c r="Q165" s="172"/>
      <c r="R165" s="257"/>
    </row>
    <row r="166" s="139" customFormat="1" ht="24.75" customHeight="1" spans="1:18">
      <c r="A166" s="170" t="s">
        <v>216</v>
      </c>
      <c r="B166" s="171"/>
      <c r="C166" s="172">
        <f>SUM(D166:Q166)</f>
        <v>47967</v>
      </c>
      <c r="D166" s="173">
        <f t="shared" ref="D166:Q166" si="42">SUM(D167,D185)</f>
        <v>-4511</v>
      </c>
      <c r="E166" s="172">
        <f t="shared" si="42"/>
        <v>0</v>
      </c>
      <c r="F166" s="172">
        <f t="shared" si="42"/>
        <v>16865</v>
      </c>
      <c r="G166" s="172">
        <f t="shared" si="42"/>
        <v>12798</v>
      </c>
      <c r="H166" s="172">
        <f t="shared" si="42"/>
        <v>4027</v>
      </c>
      <c r="I166" s="172">
        <f t="shared" si="42"/>
        <v>1675</v>
      </c>
      <c r="J166" s="172">
        <f t="shared" si="42"/>
        <v>4546</v>
      </c>
      <c r="K166" s="172">
        <f t="shared" si="42"/>
        <v>5926</v>
      </c>
      <c r="L166" s="172">
        <f t="shared" si="42"/>
        <v>1105</v>
      </c>
      <c r="M166" s="172">
        <f t="shared" si="42"/>
        <v>873</v>
      </c>
      <c r="N166" s="172">
        <f t="shared" si="42"/>
        <v>1672</v>
      </c>
      <c r="O166" s="172">
        <f t="shared" si="42"/>
        <v>1816</v>
      </c>
      <c r="P166" s="172">
        <f t="shared" si="42"/>
        <v>622</v>
      </c>
      <c r="Q166" s="172">
        <f t="shared" si="42"/>
        <v>553</v>
      </c>
      <c r="R166" s="257">
        <f>SUM(F166:Q166)</f>
        <v>52478</v>
      </c>
    </row>
    <row r="167" s="153" customFormat="1" ht="24.75" customHeight="1" spans="1:18">
      <c r="A167" s="319" t="s">
        <v>217</v>
      </c>
      <c r="B167" s="320"/>
      <c r="C167" s="182">
        <f t="shared" ref="C167:Q167" si="43">C168+C169</f>
        <v>47608</v>
      </c>
      <c r="D167" s="321">
        <f t="shared" si="43"/>
        <v>-4327</v>
      </c>
      <c r="E167" s="182">
        <f t="shared" si="43"/>
        <v>0</v>
      </c>
      <c r="F167" s="182">
        <f t="shared" si="43"/>
        <v>16665</v>
      </c>
      <c r="G167" s="182">
        <f t="shared" si="43"/>
        <v>12754</v>
      </c>
      <c r="H167" s="182">
        <f t="shared" si="43"/>
        <v>3995</v>
      </c>
      <c r="I167" s="182">
        <f t="shared" si="43"/>
        <v>1653</v>
      </c>
      <c r="J167" s="182">
        <f t="shared" si="43"/>
        <v>4463</v>
      </c>
      <c r="K167" s="182">
        <f t="shared" si="43"/>
        <v>5899</v>
      </c>
      <c r="L167" s="182">
        <f t="shared" si="43"/>
        <v>1089</v>
      </c>
      <c r="M167" s="182">
        <f t="shared" si="43"/>
        <v>819</v>
      </c>
      <c r="N167" s="182">
        <f t="shared" si="43"/>
        <v>1665</v>
      </c>
      <c r="O167" s="182">
        <f t="shared" si="43"/>
        <v>1789</v>
      </c>
      <c r="P167" s="182">
        <f t="shared" si="43"/>
        <v>608</v>
      </c>
      <c r="Q167" s="182">
        <f t="shared" si="43"/>
        <v>536</v>
      </c>
      <c r="R167" s="257">
        <f>SUM(F167:Q167)</f>
        <v>51935</v>
      </c>
    </row>
    <row r="168" s="148" customFormat="1" ht="24.75" customHeight="1" spans="1:18">
      <c r="A168" s="170" t="s">
        <v>218</v>
      </c>
      <c r="B168" s="171"/>
      <c r="C168" s="172">
        <f>SUM(D168:Q168)</f>
        <v>1046</v>
      </c>
      <c r="D168" s="173"/>
      <c r="E168" s="172"/>
      <c r="F168" s="172">
        <v>1046</v>
      </c>
      <c r="G168" s="322"/>
      <c r="H168" s="322"/>
      <c r="I168" s="322"/>
      <c r="J168" s="322"/>
      <c r="K168" s="322"/>
      <c r="L168" s="322"/>
      <c r="M168" s="322"/>
      <c r="N168" s="322"/>
      <c r="O168" s="322"/>
      <c r="P168" s="322"/>
      <c r="Q168" s="322"/>
      <c r="R168" s="257">
        <f>SUM(F168:Q168)</f>
        <v>1046</v>
      </c>
    </row>
    <row r="169" s="154" customFormat="1" ht="24.75" customHeight="1" spans="1:18">
      <c r="A169" s="170" t="s">
        <v>219</v>
      </c>
      <c r="B169" s="171"/>
      <c r="C169" s="172">
        <f t="shared" ref="C169:Q169" si="44">SUM(C170:C183)</f>
        <v>46562</v>
      </c>
      <c r="D169" s="173">
        <f t="shared" si="44"/>
        <v>-4327</v>
      </c>
      <c r="E169" s="172">
        <f t="shared" si="44"/>
        <v>0</v>
      </c>
      <c r="F169" s="172">
        <f t="shared" si="44"/>
        <v>15619</v>
      </c>
      <c r="G169" s="172">
        <f t="shared" si="44"/>
        <v>12754</v>
      </c>
      <c r="H169" s="172">
        <f t="shared" si="44"/>
        <v>3995</v>
      </c>
      <c r="I169" s="172">
        <f t="shared" si="44"/>
        <v>1653</v>
      </c>
      <c r="J169" s="172">
        <f t="shared" si="44"/>
        <v>4463</v>
      </c>
      <c r="K169" s="172">
        <f t="shared" si="44"/>
        <v>5899</v>
      </c>
      <c r="L169" s="172">
        <f t="shared" si="44"/>
        <v>1089</v>
      </c>
      <c r="M169" s="172">
        <f t="shared" si="44"/>
        <v>819</v>
      </c>
      <c r="N169" s="172">
        <f t="shared" si="44"/>
        <v>1665</v>
      </c>
      <c r="O169" s="172">
        <f t="shared" si="44"/>
        <v>1789</v>
      </c>
      <c r="P169" s="172">
        <f t="shared" si="44"/>
        <v>608</v>
      </c>
      <c r="Q169" s="172">
        <f t="shared" si="44"/>
        <v>536</v>
      </c>
      <c r="R169" s="257">
        <f>SUM(F169:Q169)</f>
        <v>50889</v>
      </c>
    </row>
    <row r="170" s="154" customFormat="1" ht="24.75" customHeight="1" spans="1:18">
      <c r="A170" s="323" t="s">
        <v>220</v>
      </c>
      <c r="B170" s="196" t="s">
        <v>221</v>
      </c>
      <c r="C170" s="245">
        <f t="shared" ref="C170:C183" si="45">SUM(D170:Q170)</f>
        <v>11281</v>
      </c>
      <c r="D170" s="239"/>
      <c r="E170" s="240"/>
      <c r="F170" s="240">
        <v>4597</v>
      </c>
      <c r="G170" s="240">
        <v>941</v>
      </c>
      <c r="H170" s="240">
        <v>880</v>
      </c>
      <c r="I170" s="240">
        <v>506</v>
      </c>
      <c r="J170" s="240">
        <v>810</v>
      </c>
      <c r="K170" s="240">
        <v>791</v>
      </c>
      <c r="L170" s="240">
        <v>717</v>
      </c>
      <c r="M170" s="240">
        <v>430</v>
      </c>
      <c r="N170" s="240">
        <v>577</v>
      </c>
      <c r="O170" s="240">
        <v>374</v>
      </c>
      <c r="P170" s="240">
        <v>291</v>
      </c>
      <c r="Q170" s="240">
        <v>367</v>
      </c>
      <c r="R170" s="257">
        <f>SUM(F170:Q170)</f>
        <v>11281</v>
      </c>
    </row>
    <row r="171" s="154" customFormat="1" ht="24.75" customHeight="1" spans="1:18">
      <c r="A171" s="323" t="s">
        <v>222</v>
      </c>
      <c r="B171" s="195" t="s">
        <v>223</v>
      </c>
      <c r="C171" s="245">
        <f t="shared" si="45"/>
        <v>91</v>
      </c>
      <c r="D171" s="239">
        <v>34</v>
      </c>
      <c r="E171" s="240"/>
      <c r="F171" s="240">
        <v>8</v>
      </c>
      <c r="G171" s="240">
        <v>8</v>
      </c>
      <c r="H171" s="240">
        <v>3</v>
      </c>
      <c r="I171" s="240">
        <v>4</v>
      </c>
      <c r="J171" s="240">
        <v>4</v>
      </c>
      <c r="K171" s="240">
        <v>4</v>
      </c>
      <c r="L171" s="240">
        <v>4</v>
      </c>
      <c r="M171" s="240">
        <v>2</v>
      </c>
      <c r="N171" s="240">
        <v>2</v>
      </c>
      <c r="O171" s="240">
        <v>9</v>
      </c>
      <c r="P171" s="240">
        <v>4</v>
      </c>
      <c r="Q171" s="240">
        <v>5</v>
      </c>
      <c r="R171" s="257">
        <f t="shared" ref="R171:R183" si="46">SUM(F171:Q171)</f>
        <v>57</v>
      </c>
    </row>
    <row r="172" s="154" customFormat="1" ht="24.75" customHeight="1" spans="1:18">
      <c r="A172" s="323" t="s">
        <v>224</v>
      </c>
      <c r="B172" s="196" t="s">
        <v>225</v>
      </c>
      <c r="C172" s="245">
        <f t="shared" si="45"/>
        <v>22659</v>
      </c>
      <c r="D172" s="239"/>
      <c r="E172" s="240"/>
      <c r="F172" s="240">
        <v>2690</v>
      </c>
      <c r="G172" s="240">
        <v>11605</v>
      </c>
      <c r="H172" s="240">
        <v>215</v>
      </c>
      <c r="I172" s="240">
        <v>1040</v>
      </c>
      <c r="J172" s="240">
        <v>3501</v>
      </c>
      <c r="K172" s="240">
        <v>1044</v>
      </c>
      <c r="L172" s="240">
        <v>268</v>
      </c>
      <c r="M172" s="240">
        <v>287</v>
      </c>
      <c r="N172" s="240">
        <v>778</v>
      </c>
      <c r="O172" s="240">
        <v>1117</v>
      </c>
      <c r="P172" s="240">
        <v>114</v>
      </c>
      <c r="Q172" s="240"/>
      <c r="R172" s="257">
        <f t="shared" si="46"/>
        <v>22659</v>
      </c>
    </row>
    <row r="173" s="154" customFormat="1" ht="24.75" customHeight="1" spans="1:18">
      <c r="A173" s="323" t="s">
        <v>226</v>
      </c>
      <c r="B173" s="195" t="s">
        <v>227</v>
      </c>
      <c r="C173" s="245">
        <f t="shared" si="45"/>
        <v>11847</v>
      </c>
      <c r="D173" s="239"/>
      <c r="E173" s="240"/>
      <c r="F173" s="240">
        <v>8101</v>
      </c>
      <c r="G173" s="240"/>
      <c r="H173" s="240"/>
      <c r="I173" s="240"/>
      <c r="J173" s="240"/>
      <c r="K173" s="240">
        <v>3746</v>
      </c>
      <c r="L173" s="240"/>
      <c r="M173" s="240"/>
      <c r="N173" s="240"/>
      <c r="O173" s="240"/>
      <c r="P173" s="240"/>
      <c r="Q173" s="240"/>
      <c r="R173" s="257">
        <f t="shared" si="46"/>
        <v>11847</v>
      </c>
    </row>
    <row r="174" s="154" customFormat="1" ht="24.75" customHeight="1" spans="1:18">
      <c r="A174" s="323" t="s">
        <v>228</v>
      </c>
      <c r="B174" s="195" t="s">
        <v>229</v>
      </c>
      <c r="C174" s="245">
        <f t="shared" si="45"/>
        <v>580</v>
      </c>
      <c r="D174" s="239">
        <v>580</v>
      </c>
      <c r="E174" s="240"/>
      <c r="F174" s="240"/>
      <c r="G174" s="240"/>
      <c r="H174" s="240"/>
      <c r="I174" s="240"/>
      <c r="J174" s="240"/>
      <c r="K174" s="240"/>
      <c r="L174" s="240"/>
      <c r="M174" s="240"/>
      <c r="N174" s="240"/>
      <c r="O174" s="240"/>
      <c r="P174" s="240"/>
      <c r="Q174" s="240"/>
      <c r="R174" s="257">
        <f t="shared" si="46"/>
        <v>0</v>
      </c>
    </row>
    <row r="175" s="155" customFormat="1" ht="24.75" customHeight="1" spans="1:18">
      <c r="A175" s="323" t="s">
        <v>230</v>
      </c>
      <c r="B175" s="195" t="s">
        <v>231</v>
      </c>
      <c r="C175" s="245">
        <f t="shared" si="45"/>
        <v>63</v>
      </c>
      <c r="D175" s="198"/>
      <c r="E175" s="199"/>
      <c r="F175" s="199"/>
      <c r="G175" s="199"/>
      <c r="H175" s="199"/>
      <c r="I175" s="199"/>
      <c r="J175" s="199"/>
      <c r="K175" s="199"/>
      <c r="L175" s="199"/>
      <c r="M175" s="199"/>
      <c r="N175" s="199"/>
      <c r="O175" s="199"/>
      <c r="P175" s="199"/>
      <c r="Q175" s="199">
        <v>63</v>
      </c>
      <c r="R175" s="258">
        <f t="shared" si="46"/>
        <v>63</v>
      </c>
    </row>
    <row r="176" s="155" customFormat="1" ht="24.75" customHeight="1" spans="1:18">
      <c r="A176" s="323" t="s">
        <v>232</v>
      </c>
      <c r="B176" s="195" t="s">
        <v>233</v>
      </c>
      <c r="C176" s="245">
        <f t="shared" si="45"/>
        <v>41</v>
      </c>
      <c r="D176" s="198"/>
      <c r="E176" s="199"/>
      <c r="F176" s="199">
        <v>23</v>
      </c>
      <c r="G176" s="199"/>
      <c r="H176" s="199">
        <v>6</v>
      </c>
      <c r="I176" s="199">
        <v>0</v>
      </c>
      <c r="J176" s="199">
        <v>8</v>
      </c>
      <c r="K176" s="199"/>
      <c r="L176" s="199"/>
      <c r="M176" s="199"/>
      <c r="N176" s="199"/>
      <c r="O176" s="199"/>
      <c r="P176" s="199">
        <v>3</v>
      </c>
      <c r="Q176" s="199">
        <v>1</v>
      </c>
      <c r="R176" s="258">
        <f t="shared" si="46"/>
        <v>41</v>
      </c>
    </row>
    <row r="177" s="154" customFormat="1" ht="24.75" customHeight="1" spans="1:18">
      <c r="A177" s="324" t="s">
        <v>234</v>
      </c>
      <c r="B177" s="170" t="s">
        <v>235</v>
      </c>
      <c r="C177" s="172">
        <f t="shared" si="45"/>
        <v>0</v>
      </c>
      <c r="D177" s="239">
        <v>-2100</v>
      </c>
      <c r="E177" s="240"/>
      <c r="F177" s="240"/>
      <c r="G177" s="240"/>
      <c r="H177" s="325">
        <v>2100</v>
      </c>
      <c r="I177" s="240"/>
      <c r="J177" s="240"/>
      <c r="K177" s="240"/>
      <c r="L177" s="240"/>
      <c r="M177" s="240"/>
      <c r="N177" s="240"/>
      <c r="O177" s="240"/>
      <c r="P177" s="240"/>
      <c r="Q177" s="240"/>
      <c r="R177" s="257">
        <f t="shared" si="46"/>
        <v>2100</v>
      </c>
    </row>
    <row r="178" s="154" customFormat="1" ht="24.75" customHeight="1" spans="1:18">
      <c r="A178" s="324" t="s">
        <v>236</v>
      </c>
      <c r="B178" s="170" t="s">
        <v>237</v>
      </c>
      <c r="C178" s="172">
        <f t="shared" si="45"/>
        <v>0</v>
      </c>
      <c r="D178" s="239">
        <v>-500</v>
      </c>
      <c r="E178" s="240"/>
      <c r="F178" s="240"/>
      <c r="G178" s="240"/>
      <c r="H178" s="325">
        <v>500</v>
      </c>
      <c r="I178" s="240"/>
      <c r="J178" s="240"/>
      <c r="K178" s="240"/>
      <c r="L178" s="240"/>
      <c r="M178" s="240"/>
      <c r="N178" s="240"/>
      <c r="O178" s="240"/>
      <c r="P178" s="240"/>
      <c r="Q178" s="240"/>
      <c r="R178" s="257">
        <f t="shared" si="46"/>
        <v>500</v>
      </c>
    </row>
    <row r="179" s="154" customFormat="1" ht="24.75" customHeight="1" spans="1:18">
      <c r="A179" s="314" t="s">
        <v>238</v>
      </c>
      <c r="B179" s="170" t="s">
        <v>239</v>
      </c>
      <c r="C179" s="172">
        <f t="shared" si="45"/>
        <v>0</v>
      </c>
      <c r="D179" s="239">
        <v>-3</v>
      </c>
      <c r="E179" s="240"/>
      <c r="F179" s="240"/>
      <c r="G179" s="240"/>
      <c r="H179" s="240"/>
      <c r="I179" s="325">
        <v>3</v>
      </c>
      <c r="J179" s="240"/>
      <c r="K179" s="240"/>
      <c r="L179" s="240"/>
      <c r="M179" s="240"/>
      <c r="N179" s="240"/>
      <c r="O179" s="240"/>
      <c r="P179" s="240"/>
      <c r="Q179" s="240"/>
      <c r="R179" s="257">
        <f t="shared" si="46"/>
        <v>3</v>
      </c>
    </row>
    <row r="180" s="154" customFormat="1" ht="24.75" customHeight="1" spans="1:18">
      <c r="A180" s="314" t="s">
        <v>240</v>
      </c>
      <c r="B180" s="170" t="s">
        <v>241</v>
      </c>
      <c r="C180" s="172">
        <f t="shared" si="45"/>
        <v>0</v>
      </c>
      <c r="D180" s="239">
        <v>-493</v>
      </c>
      <c r="E180" s="240"/>
      <c r="F180" s="240"/>
      <c r="G180" s="240"/>
      <c r="H180" s="240">
        <v>191</v>
      </c>
      <c r="I180" s="240"/>
      <c r="J180" s="240"/>
      <c r="K180" s="240">
        <v>214</v>
      </c>
      <c r="L180" s="240"/>
      <c r="M180" s="240"/>
      <c r="N180" s="240"/>
      <c r="O180" s="240">
        <v>88</v>
      </c>
      <c r="P180" s="240"/>
      <c r="Q180" s="240"/>
      <c r="R180" s="257">
        <f t="shared" si="46"/>
        <v>493</v>
      </c>
    </row>
    <row r="181" s="154" customFormat="1" ht="24.75" customHeight="1" spans="1:18">
      <c r="A181" s="314" t="s">
        <v>242</v>
      </c>
      <c r="B181" s="170" t="s">
        <v>243</v>
      </c>
      <c r="C181" s="172">
        <f t="shared" si="45"/>
        <v>0</v>
      </c>
      <c r="D181" s="239">
        <v>-405</v>
      </c>
      <c r="E181" s="240"/>
      <c r="F181" s="240"/>
      <c r="G181" s="240"/>
      <c r="H181" s="240"/>
      <c r="I181" s="240"/>
      <c r="J181" s="240"/>
      <c r="K181" s="240"/>
      <c r="L181" s="240"/>
      <c r="M181" s="240"/>
      <c r="N181" s="240">
        <v>208</v>
      </c>
      <c r="O181" s="240">
        <v>101</v>
      </c>
      <c r="P181" s="240">
        <v>96</v>
      </c>
      <c r="Q181" s="240"/>
      <c r="R181" s="257">
        <f t="shared" si="46"/>
        <v>405</v>
      </c>
    </row>
    <row r="182" s="154" customFormat="1" ht="24.75" customHeight="1" spans="1:18">
      <c r="A182" s="314" t="s">
        <v>244</v>
      </c>
      <c r="B182" s="170" t="s">
        <v>245</v>
      </c>
      <c r="C182" s="172">
        <f t="shared" si="45"/>
        <v>0</v>
      </c>
      <c r="D182" s="239">
        <v>-40</v>
      </c>
      <c r="E182" s="240"/>
      <c r="F182" s="240"/>
      <c r="G182" s="240"/>
      <c r="H182" s="240"/>
      <c r="I182" s="240"/>
      <c r="J182" s="325">
        <v>40</v>
      </c>
      <c r="K182" s="240"/>
      <c r="L182" s="240"/>
      <c r="M182" s="240"/>
      <c r="N182" s="240"/>
      <c r="O182" s="240"/>
      <c r="P182" s="240"/>
      <c r="Q182" s="240"/>
      <c r="R182" s="257">
        <f t="shared" si="46"/>
        <v>40</v>
      </c>
    </row>
    <row r="183" s="155" customFormat="1" ht="24.75" customHeight="1" spans="1:18">
      <c r="A183" s="326" t="s">
        <v>246</v>
      </c>
      <c r="B183" s="195" t="s">
        <v>247</v>
      </c>
      <c r="C183" s="245">
        <f t="shared" si="45"/>
        <v>0</v>
      </c>
      <c r="D183" s="198">
        <v>-1400</v>
      </c>
      <c r="E183" s="199"/>
      <c r="F183" s="199">
        <v>200</v>
      </c>
      <c r="G183" s="199">
        <v>200</v>
      </c>
      <c r="H183" s="199">
        <v>100</v>
      </c>
      <c r="I183" s="199">
        <v>100</v>
      </c>
      <c r="J183" s="199">
        <v>100</v>
      </c>
      <c r="K183" s="199">
        <v>100</v>
      </c>
      <c r="L183" s="199">
        <v>100</v>
      </c>
      <c r="M183" s="199">
        <v>100</v>
      </c>
      <c r="N183" s="199">
        <v>100</v>
      </c>
      <c r="O183" s="199">
        <v>100</v>
      </c>
      <c r="P183" s="199">
        <v>100</v>
      </c>
      <c r="Q183" s="199">
        <v>100</v>
      </c>
      <c r="R183" s="258">
        <f t="shared" si="46"/>
        <v>1400</v>
      </c>
    </row>
    <row r="184" s="155" customFormat="1" ht="24.75" customHeight="1" spans="1:18">
      <c r="A184" s="326"/>
      <c r="B184" s="195"/>
      <c r="C184" s="245"/>
      <c r="D184" s="198"/>
      <c r="E184" s="199"/>
      <c r="F184" s="199"/>
      <c r="G184" s="199"/>
      <c r="H184" s="199"/>
      <c r="I184" s="199"/>
      <c r="J184" s="199"/>
      <c r="K184" s="199"/>
      <c r="L184" s="199"/>
      <c r="M184" s="199"/>
      <c r="N184" s="199"/>
      <c r="O184" s="199"/>
      <c r="P184" s="199"/>
      <c r="Q184" s="199"/>
      <c r="R184" s="258"/>
    </row>
    <row r="185" s="154" customFormat="1" ht="24.75" customHeight="1" spans="1:18">
      <c r="A185" s="170" t="s">
        <v>248</v>
      </c>
      <c r="B185" s="170"/>
      <c r="C185" s="172">
        <f>SUM(D185:Q185)</f>
        <v>359</v>
      </c>
      <c r="D185" s="239">
        <f>SUM(D186:D187)</f>
        <v>-184</v>
      </c>
      <c r="E185" s="240">
        <f t="shared" ref="E185:R185" si="47">SUM(E186:E187)</f>
        <v>0</v>
      </c>
      <c r="F185" s="240">
        <f t="shared" si="47"/>
        <v>200</v>
      </c>
      <c r="G185" s="240">
        <f t="shared" si="47"/>
        <v>44</v>
      </c>
      <c r="H185" s="240">
        <f t="shared" si="47"/>
        <v>32</v>
      </c>
      <c r="I185" s="240">
        <f t="shared" si="47"/>
        <v>22</v>
      </c>
      <c r="J185" s="240">
        <f t="shared" si="47"/>
        <v>83</v>
      </c>
      <c r="K185" s="240">
        <f t="shared" si="47"/>
        <v>27</v>
      </c>
      <c r="L185" s="240">
        <f t="shared" si="47"/>
        <v>16</v>
      </c>
      <c r="M185" s="240">
        <f t="shared" si="47"/>
        <v>54</v>
      </c>
      <c r="N185" s="240">
        <f t="shared" si="47"/>
        <v>7</v>
      </c>
      <c r="O185" s="240">
        <f t="shared" si="47"/>
        <v>27</v>
      </c>
      <c r="P185" s="240">
        <f t="shared" si="47"/>
        <v>14</v>
      </c>
      <c r="Q185" s="240">
        <f t="shared" si="47"/>
        <v>17</v>
      </c>
      <c r="R185" s="343">
        <f t="shared" si="47"/>
        <v>543</v>
      </c>
    </row>
    <row r="186" s="150" customFormat="1" ht="24.75" customHeight="1" spans="1:18">
      <c r="A186" s="195" t="s">
        <v>249</v>
      </c>
      <c r="B186" s="196"/>
      <c r="C186" s="199">
        <f>SUM(D186:Q186)</f>
        <v>359</v>
      </c>
      <c r="D186" s="188"/>
      <c r="E186" s="245"/>
      <c r="F186" s="199">
        <v>16</v>
      </c>
      <c r="G186" s="199">
        <v>44</v>
      </c>
      <c r="H186" s="199">
        <v>32</v>
      </c>
      <c r="I186" s="199">
        <v>22</v>
      </c>
      <c r="J186" s="199">
        <v>83</v>
      </c>
      <c r="K186" s="199">
        <v>27</v>
      </c>
      <c r="L186" s="199">
        <v>16</v>
      </c>
      <c r="M186" s="199">
        <v>54</v>
      </c>
      <c r="N186" s="199">
        <v>7</v>
      </c>
      <c r="O186" s="199">
        <v>27</v>
      </c>
      <c r="P186" s="199">
        <v>14</v>
      </c>
      <c r="Q186" s="199">
        <v>17</v>
      </c>
      <c r="R186" s="258">
        <f t="shared" ref="R186:R203" si="48">SUM(F186:Q186)</f>
        <v>359</v>
      </c>
    </row>
    <row r="187" s="154" customFormat="1" ht="24.75" customHeight="1" spans="1:18">
      <c r="A187" s="327" t="s">
        <v>250</v>
      </c>
      <c r="B187" s="170" t="s">
        <v>239</v>
      </c>
      <c r="C187" s="172">
        <f>SUM(D187:Q187)</f>
        <v>0</v>
      </c>
      <c r="D187" s="239">
        <v>-184</v>
      </c>
      <c r="E187" s="240"/>
      <c r="F187" s="325">
        <v>184</v>
      </c>
      <c r="G187" s="240"/>
      <c r="H187" s="240"/>
      <c r="I187" s="240"/>
      <c r="J187" s="240"/>
      <c r="K187" s="240"/>
      <c r="L187" s="240"/>
      <c r="M187" s="240"/>
      <c r="N187" s="240"/>
      <c r="O187" s="240"/>
      <c r="P187" s="240"/>
      <c r="Q187" s="240"/>
      <c r="R187" s="257">
        <f t="shared" si="48"/>
        <v>184</v>
      </c>
    </row>
    <row r="188" s="154" customFormat="1" ht="24.75" customHeight="1" spans="1:18">
      <c r="A188" s="327"/>
      <c r="B188" s="170"/>
      <c r="C188" s="172"/>
      <c r="D188" s="239"/>
      <c r="E188" s="240"/>
      <c r="F188" s="325"/>
      <c r="G188" s="240"/>
      <c r="H188" s="240"/>
      <c r="I188" s="240"/>
      <c r="J188" s="240"/>
      <c r="K188" s="240"/>
      <c r="L188" s="240"/>
      <c r="M188" s="240"/>
      <c r="N188" s="240"/>
      <c r="O188" s="240"/>
      <c r="P188" s="240"/>
      <c r="Q188" s="240"/>
      <c r="R188" s="257"/>
    </row>
    <row r="189" s="139" customFormat="1" ht="24.75" customHeight="1" spans="1:18">
      <c r="A189" s="170" t="s">
        <v>251</v>
      </c>
      <c r="B189" s="171"/>
      <c r="C189" s="240" t="e">
        <f t="shared" ref="C189:C203" si="49">SUM(D189:Q189)</f>
        <v>#VALUE!</v>
      </c>
      <c r="D189" s="173" t="e">
        <f t="shared" ref="D189:Q189" si="50">D4-D166</f>
        <v>#VALUE!</v>
      </c>
      <c r="E189" s="172" t="e">
        <f>E4+E167-E201</f>
        <v>#VALUE!</v>
      </c>
      <c r="F189" s="172" t="e">
        <f t="shared" si="50"/>
        <v>#VALUE!</v>
      </c>
      <c r="G189" s="219" t="e">
        <f t="shared" si="50"/>
        <v>#VALUE!</v>
      </c>
      <c r="H189" s="219" t="e">
        <f t="shared" si="50"/>
        <v>#VALUE!</v>
      </c>
      <c r="I189" s="337" t="e">
        <f t="shared" si="50"/>
        <v>#VALUE!</v>
      </c>
      <c r="J189" s="337" t="e">
        <f t="shared" si="50"/>
        <v>#VALUE!</v>
      </c>
      <c r="K189" s="337" t="e">
        <f t="shared" si="50"/>
        <v>#VALUE!</v>
      </c>
      <c r="L189" s="337" t="e">
        <f t="shared" si="50"/>
        <v>#VALUE!</v>
      </c>
      <c r="M189" s="219" t="e">
        <f t="shared" si="50"/>
        <v>#VALUE!</v>
      </c>
      <c r="N189" s="219" t="e">
        <f t="shared" si="50"/>
        <v>#VALUE!</v>
      </c>
      <c r="O189" s="219" t="e">
        <f t="shared" si="50"/>
        <v>#VALUE!</v>
      </c>
      <c r="P189" s="219" t="e">
        <f t="shared" si="50"/>
        <v>#VALUE!</v>
      </c>
      <c r="Q189" s="219" t="e">
        <f t="shared" si="50"/>
        <v>#VALUE!</v>
      </c>
      <c r="R189" s="257" t="e">
        <f t="shared" si="48"/>
        <v>#VALUE!</v>
      </c>
    </row>
    <row r="190" s="139" customFormat="1" ht="24.75" customHeight="1" spans="1:18">
      <c r="A190" s="170"/>
      <c r="B190" s="171"/>
      <c r="C190" s="172"/>
      <c r="D190" s="173"/>
      <c r="E190" s="172">
        <v>0</v>
      </c>
      <c r="F190" s="172">
        <v>615530</v>
      </c>
      <c r="G190" s="172"/>
      <c r="H190" s="172"/>
      <c r="I190" s="172"/>
      <c r="J190" s="172"/>
      <c r="K190" s="172"/>
      <c r="L190" s="172"/>
      <c r="M190" s="172"/>
      <c r="N190" s="172"/>
      <c r="O190" s="172"/>
      <c r="P190" s="172"/>
      <c r="Q190" s="172"/>
      <c r="R190" s="257">
        <f t="shared" si="48"/>
        <v>615530</v>
      </c>
    </row>
    <row r="191" s="139" customFormat="1" ht="24.75" customHeight="1" spans="1:18">
      <c r="A191" s="170" t="s">
        <v>252</v>
      </c>
      <c r="B191" s="171">
        <v>0</v>
      </c>
      <c r="C191" s="172">
        <f t="shared" si="49"/>
        <v>6202989</v>
      </c>
      <c r="D191" s="328">
        <v>470645</v>
      </c>
      <c r="E191" s="328">
        <v>-7939</v>
      </c>
      <c r="F191" s="329">
        <v>645530</v>
      </c>
      <c r="G191" s="330">
        <v>1033041</v>
      </c>
      <c r="H191" s="330">
        <v>437464</v>
      </c>
      <c r="I191" s="330">
        <v>384727</v>
      </c>
      <c r="J191" s="330">
        <v>669590</v>
      </c>
      <c r="K191" s="330">
        <v>516698</v>
      </c>
      <c r="L191" s="330">
        <v>521890</v>
      </c>
      <c r="M191" s="330">
        <v>320629</v>
      </c>
      <c r="N191" s="330">
        <v>249297</v>
      </c>
      <c r="O191" s="330">
        <v>393388</v>
      </c>
      <c r="P191" s="330">
        <v>283607</v>
      </c>
      <c r="Q191" s="330">
        <v>284422</v>
      </c>
      <c r="R191" s="257">
        <f t="shared" si="48"/>
        <v>5740283</v>
      </c>
    </row>
    <row r="192" s="139" customFormat="1" ht="24.75" customHeight="1" spans="1:18">
      <c r="A192" s="170" t="s">
        <v>253</v>
      </c>
      <c r="B192" s="171"/>
      <c r="C192" s="172">
        <f>SUM(E192:Q192)</f>
        <v>5700848</v>
      </c>
      <c r="D192" s="328"/>
      <c r="E192" s="328">
        <v>77923</v>
      </c>
      <c r="F192" s="329">
        <v>561193</v>
      </c>
      <c r="G192" s="330">
        <f>G191-G194</f>
        <v>994140</v>
      </c>
      <c r="H192" s="330">
        <f t="shared" ref="H192:Q192" si="51">H191-H194</f>
        <v>421291</v>
      </c>
      <c r="I192" s="330">
        <f t="shared" si="51"/>
        <v>391298</v>
      </c>
      <c r="J192" s="330">
        <f t="shared" si="51"/>
        <v>664542</v>
      </c>
      <c r="K192" s="330">
        <f t="shared" si="51"/>
        <v>553815</v>
      </c>
      <c r="L192" s="330">
        <f t="shared" si="51"/>
        <v>506783</v>
      </c>
      <c r="M192" s="330">
        <f t="shared" si="51"/>
        <v>320782</v>
      </c>
      <c r="N192" s="330">
        <f t="shared" si="51"/>
        <v>242330</v>
      </c>
      <c r="O192" s="330">
        <f t="shared" si="51"/>
        <v>408967</v>
      </c>
      <c r="P192" s="330">
        <f t="shared" si="51"/>
        <v>285931</v>
      </c>
      <c r="Q192" s="330">
        <f t="shared" si="51"/>
        <v>271853</v>
      </c>
      <c r="R192" s="257"/>
    </row>
    <row r="193" s="139" customFormat="1" ht="24.75" customHeight="1" spans="1:18">
      <c r="A193" s="170" t="s">
        <v>254</v>
      </c>
      <c r="B193" s="171"/>
      <c r="C193" s="172">
        <f>SUM(E193:Q193)</f>
        <v>31496</v>
      </c>
      <c r="D193" s="328"/>
      <c r="E193" s="345">
        <v>-85862</v>
      </c>
      <c r="F193" s="345">
        <v>84337</v>
      </c>
      <c r="G193" s="346">
        <v>38901</v>
      </c>
      <c r="H193" s="346">
        <v>16173</v>
      </c>
      <c r="I193" s="346">
        <v>-6571</v>
      </c>
      <c r="J193" s="346">
        <v>5048</v>
      </c>
      <c r="K193" s="346">
        <v>-37117</v>
      </c>
      <c r="L193" s="346">
        <v>15107</v>
      </c>
      <c r="M193" s="346">
        <v>-153</v>
      </c>
      <c r="N193" s="346">
        <v>6967</v>
      </c>
      <c r="O193" s="346">
        <v>-15579</v>
      </c>
      <c r="P193" s="346">
        <v>-2324</v>
      </c>
      <c r="Q193" s="346">
        <v>12569</v>
      </c>
      <c r="R193" s="257"/>
    </row>
    <row r="194" s="139" customFormat="1" ht="24.75" customHeight="1" spans="1:18">
      <c r="A194" s="170" t="s">
        <v>255</v>
      </c>
      <c r="B194" s="171"/>
      <c r="C194" s="172">
        <f>SUM(E194:Q194)</f>
        <v>48358</v>
      </c>
      <c r="D194" s="328"/>
      <c r="E194" s="328">
        <v>-39000</v>
      </c>
      <c r="F194" s="329">
        <v>54337</v>
      </c>
      <c r="G194" s="346">
        <v>38901</v>
      </c>
      <c r="H194" s="346">
        <v>16173</v>
      </c>
      <c r="I194" s="346">
        <v>-6571</v>
      </c>
      <c r="J194" s="346">
        <v>5048</v>
      </c>
      <c r="K194" s="346">
        <v>-37117</v>
      </c>
      <c r="L194" s="346">
        <v>15107</v>
      </c>
      <c r="M194" s="346">
        <v>-153</v>
      </c>
      <c r="N194" s="346">
        <v>6967</v>
      </c>
      <c r="O194" s="346">
        <v>-15579</v>
      </c>
      <c r="P194" s="346">
        <v>-2324</v>
      </c>
      <c r="Q194" s="346">
        <v>12569</v>
      </c>
      <c r="R194" s="257"/>
    </row>
    <row r="195" s="139" customFormat="1" ht="24.75" customHeight="1" spans="1:18">
      <c r="A195" s="170"/>
      <c r="B195" s="171"/>
      <c r="C195" s="172"/>
      <c r="D195" s="328"/>
      <c r="E195" s="328"/>
      <c r="F195" s="329"/>
      <c r="G195" s="330"/>
      <c r="H195" s="330"/>
      <c r="I195" s="330"/>
      <c r="J195" s="330"/>
      <c r="K195" s="330"/>
      <c r="L195" s="330"/>
      <c r="M195" s="330"/>
      <c r="N195" s="330"/>
      <c r="O195" s="330"/>
      <c r="P195" s="330"/>
      <c r="Q195" s="330"/>
      <c r="R195" s="257"/>
    </row>
    <row r="196" s="139" customFormat="1" ht="24.75" customHeight="1" spans="1:18">
      <c r="A196" s="170"/>
      <c r="B196" s="171"/>
      <c r="C196" s="172">
        <f>C192+C194</f>
        <v>5749206</v>
      </c>
      <c r="D196" s="172">
        <f t="shared" ref="D196:Q196" si="52">D192+D194</f>
        <v>0</v>
      </c>
      <c r="E196" s="172">
        <f t="shared" si="52"/>
        <v>38923</v>
      </c>
      <c r="F196" s="172">
        <f t="shared" si="52"/>
        <v>615530</v>
      </c>
      <c r="G196" s="172">
        <f t="shared" si="52"/>
        <v>1033041</v>
      </c>
      <c r="H196" s="172">
        <f t="shared" si="52"/>
        <v>437464</v>
      </c>
      <c r="I196" s="172">
        <f t="shared" si="52"/>
        <v>384727</v>
      </c>
      <c r="J196" s="172">
        <f t="shared" si="52"/>
        <v>669590</v>
      </c>
      <c r="K196" s="172">
        <f t="shared" si="52"/>
        <v>516698</v>
      </c>
      <c r="L196" s="172">
        <f t="shared" si="52"/>
        <v>521890</v>
      </c>
      <c r="M196" s="172">
        <f t="shared" si="52"/>
        <v>320629</v>
      </c>
      <c r="N196" s="172">
        <f t="shared" si="52"/>
        <v>249297</v>
      </c>
      <c r="O196" s="172">
        <f t="shared" si="52"/>
        <v>393388</v>
      </c>
      <c r="P196" s="172">
        <f t="shared" si="52"/>
        <v>283607</v>
      </c>
      <c r="Q196" s="172">
        <f t="shared" si="52"/>
        <v>284422</v>
      </c>
      <c r="R196" s="257"/>
    </row>
    <row r="197" s="139" customFormat="1" ht="24.75" customHeight="1" spans="1:18">
      <c r="A197" s="170"/>
      <c r="B197" s="171"/>
      <c r="C197" s="172"/>
      <c r="D197" s="328"/>
      <c r="E197" s="328"/>
      <c r="F197" s="329"/>
      <c r="G197" s="330"/>
      <c r="H197" s="330"/>
      <c r="I197" s="330"/>
      <c r="J197" s="330"/>
      <c r="K197" s="330"/>
      <c r="L197" s="330"/>
      <c r="M197" s="330"/>
      <c r="N197" s="330"/>
      <c r="O197" s="330"/>
      <c r="P197" s="330"/>
      <c r="Q197" s="330"/>
      <c r="R197" s="257"/>
    </row>
    <row r="198" s="139" customFormat="1" ht="24.75" customHeight="1" spans="1:18">
      <c r="A198" s="331"/>
      <c r="B198" s="171"/>
      <c r="C198" s="332"/>
      <c r="D198" s="333"/>
      <c r="E198" s="334">
        <v>77923</v>
      </c>
      <c r="F198" s="322"/>
      <c r="G198" s="322"/>
      <c r="H198" s="322"/>
      <c r="I198" s="322"/>
      <c r="J198" s="322"/>
      <c r="K198" s="322"/>
      <c r="L198" s="322"/>
      <c r="M198" s="322"/>
      <c r="N198" s="322"/>
      <c r="O198" s="322"/>
      <c r="P198" s="322"/>
      <c r="Q198" s="322"/>
      <c r="R198" s="257"/>
    </row>
    <row r="199" s="139" customFormat="1" ht="24.75" customHeight="1" spans="1:18">
      <c r="A199" s="170" t="s">
        <v>256</v>
      </c>
      <c r="B199" s="171"/>
      <c r="C199" s="172">
        <f t="shared" si="49"/>
        <v>336075</v>
      </c>
      <c r="D199" s="321">
        <v>304579</v>
      </c>
      <c r="E199" s="345">
        <v>-85862</v>
      </c>
      <c r="F199" s="345">
        <v>84337</v>
      </c>
      <c r="G199" s="346">
        <v>38901</v>
      </c>
      <c r="H199" s="346">
        <v>16173</v>
      </c>
      <c r="I199" s="346">
        <v>-6571</v>
      </c>
      <c r="J199" s="346">
        <v>5048</v>
      </c>
      <c r="K199" s="346">
        <v>-37117</v>
      </c>
      <c r="L199" s="346">
        <v>15107</v>
      </c>
      <c r="M199" s="346">
        <v>-153</v>
      </c>
      <c r="N199" s="346">
        <v>6967</v>
      </c>
      <c r="O199" s="346">
        <v>-15579</v>
      </c>
      <c r="P199" s="346">
        <v>-2324</v>
      </c>
      <c r="Q199" s="346">
        <v>12569</v>
      </c>
      <c r="R199" s="257">
        <f t="shared" si="48"/>
        <v>117358</v>
      </c>
    </row>
    <row r="200" s="139" customFormat="1" ht="24.75" customHeight="1" spans="1:18">
      <c r="A200" s="170"/>
      <c r="B200" s="171"/>
      <c r="C200" s="172">
        <f t="shared" si="49"/>
        <v>0</v>
      </c>
      <c r="D200" s="321"/>
      <c r="E200" s="182"/>
      <c r="F200" s="182"/>
      <c r="G200" s="172"/>
      <c r="H200" s="172"/>
      <c r="I200" s="172"/>
      <c r="J200" s="172"/>
      <c r="K200" s="172"/>
      <c r="L200" s="172"/>
      <c r="M200" s="172"/>
      <c r="N200" s="172"/>
      <c r="O200" s="172"/>
      <c r="P200" s="172"/>
      <c r="Q200" s="172"/>
      <c r="R200" s="257">
        <f t="shared" si="48"/>
        <v>0</v>
      </c>
    </row>
    <row r="201" s="139" customFormat="1" ht="24.75" customHeight="1" spans="1:18">
      <c r="A201" s="170" t="s">
        <v>257</v>
      </c>
      <c r="B201" s="171"/>
      <c r="C201" s="172">
        <f t="shared" si="49"/>
        <v>42627</v>
      </c>
      <c r="D201" s="321">
        <f t="shared" ref="D201:Q201" si="53">SUM(D202:D203)</f>
        <v>0</v>
      </c>
      <c r="E201" s="182">
        <f t="shared" si="53"/>
        <v>0</v>
      </c>
      <c r="F201" s="182">
        <f t="shared" si="53"/>
        <v>10814</v>
      </c>
      <c r="G201" s="172">
        <f t="shared" si="53"/>
        <v>12598</v>
      </c>
      <c r="H201" s="172">
        <f t="shared" si="53"/>
        <v>1326</v>
      </c>
      <c r="I201" s="172">
        <f t="shared" si="53"/>
        <v>1575</v>
      </c>
      <c r="J201" s="172">
        <f t="shared" si="53"/>
        <v>4446</v>
      </c>
      <c r="K201" s="172">
        <f t="shared" si="53"/>
        <v>5827</v>
      </c>
      <c r="L201" s="172">
        <f t="shared" si="53"/>
        <v>1005</v>
      </c>
      <c r="M201" s="172">
        <f t="shared" si="53"/>
        <v>773</v>
      </c>
      <c r="N201" s="172">
        <f t="shared" si="53"/>
        <v>1572</v>
      </c>
      <c r="O201" s="172">
        <f t="shared" si="53"/>
        <v>1716</v>
      </c>
      <c r="P201" s="172">
        <f t="shared" si="53"/>
        <v>522</v>
      </c>
      <c r="Q201" s="172">
        <f t="shared" si="53"/>
        <v>453</v>
      </c>
      <c r="R201" s="257">
        <f t="shared" si="48"/>
        <v>42627</v>
      </c>
    </row>
    <row r="202" s="139" customFormat="1" ht="24.75" customHeight="1" spans="1:18">
      <c r="A202" s="170" t="s">
        <v>217</v>
      </c>
      <c r="B202" s="171" t="s">
        <v>258</v>
      </c>
      <c r="C202" s="172">
        <f t="shared" si="49"/>
        <v>42268</v>
      </c>
      <c r="D202" s="321"/>
      <c r="E202" s="182"/>
      <c r="F202" s="182">
        <v>10798</v>
      </c>
      <c r="G202" s="172">
        <v>12554</v>
      </c>
      <c r="H202" s="172">
        <v>1294</v>
      </c>
      <c r="I202" s="172">
        <v>1553</v>
      </c>
      <c r="J202" s="172">
        <v>4363</v>
      </c>
      <c r="K202" s="172">
        <v>5800</v>
      </c>
      <c r="L202" s="172">
        <v>989</v>
      </c>
      <c r="M202" s="172">
        <v>719</v>
      </c>
      <c r="N202" s="172">
        <v>1565</v>
      </c>
      <c r="O202" s="172">
        <v>1689</v>
      </c>
      <c r="P202" s="172">
        <v>508</v>
      </c>
      <c r="Q202" s="172">
        <v>436</v>
      </c>
      <c r="R202" s="257">
        <f t="shared" si="48"/>
        <v>42268</v>
      </c>
    </row>
    <row r="203" s="154" customFormat="1" ht="24.75" customHeight="1" spans="1:18">
      <c r="A203" s="170" t="s">
        <v>259</v>
      </c>
      <c r="B203" s="171"/>
      <c r="C203" s="172">
        <f t="shared" si="49"/>
        <v>359</v>
      </c>
      <c r="D203" s="347"/>
      <c r="E203" s="348"/>
      <c r="F203" s="348">
        <v>16</v>
      </c>
      <c r="G203" s="240">
        <v>44</v>
      </c>
      <c r="H203" s="240">
        <v>32</v>
      </c>
      <c r="I203" s="240">
        <v>22</v>
      </c>
      <c r="J203" s="240">
        <v>83</v>
      </c>
      <c r="K203" s="240">
        <v>27</v>
      </c>
      <c r="L203" s="240">
        <v>16</v>
      </c>
      <c r="M203" s="240">
        <v>54</v>
      </c>
      <c r="N203" s="240">
        <v>7</v>
      </c>
      <c r="O203" s="240">
        <v>27</v>
      </c>
      <c r="P203" s="240">
        <v>14</v>
      </c>
      <c r="Q203" s="240">
        <v>17</v>
      </c>
      <c r="R203" s="257">
        <f t="shared" si="48"/>
        <v>359</v>
      </c>
    </row>
    <row r="204" s="154" customFormat="1" ht="24.75" customHeight="1" spans="1:18">
      <c r="A204" s="170"/>
      <c r="B204" s="170"/>
      <c r="C204" s="172"/>
      <c r="D204" s="349"/>
      <c r="E204" s="348"/>
      <c r="F204" s="348"/>
      <c r="G204" s="240"/>
      <c r="H204" s="240"/>
      <c r="I204" s="240"/>
      <c r="J204" s="240"/>
      <c r="K204" s="240"/>
      <c r="L204" s="240"/>
      <c r="M204" s="240"/>
      <c r="N204" s="240"/>
      <c r="O204" s="240"/>
      <c r="P204" s="240"/>
      <c r="Q204" s="240"/>
      <c r="R204" s="257"/>
    </row>
    <row r="205" s="139" customFormat="1" ht="24.75" customHeight="1" spans="1:18">
      <c r="A205" s="170" t="s">
        <v>260</v>
      </c>
      <c r="B205" s="171"/>
      <c r="C205" s="332" t="e">
        <f>C191-C189-C201</f>
        <v>#VALUE!</v>
      </c>
      <c r="D205" s="345" t="e">
        <f>D191-D189-D201</f>
        <v>#VALUE!</v>
      </c>
      <c r="E205" s="345" t="e">
        <f>E4-E191</f>
        <v>#VALUE!</v>
      </c>
      <c r="F205" s="345" t="e">
        <f t="shared" ref="F205:Q205" si="54">F191-F189-F201</f>
        <v>#VALUE!</v>
      </c>
      <c r="G205" s="332" t="e">
        <f t="shared" si="54"/>
        <v>#VALUE!</v>
      </c>
      <c r="H205" s="332" t="e">
        <f t="shared" si="54"/>
        <v>#VALUE!</v>
      </c>
      <c r="I205" s="332" t="e">
        <f t="shared" si="54"/>
        <v>#VALUE!</v>
      </c>
      <c r="J205" s="332" t="e">
        <f t="shared" si="54"/>
        <v>#VALUE!</v>
      </c>
      <c r="K205" s="332" t="e">
        <f t="shared" si="54"/>
        <v>#VALUE!</v>
      </c>
      <c r="L205" s="332" t="e">
        <f t="shared" si="54"/>
        <v>#VALUE!</v>
      </c>
      <c r="M205" s="332" t="e">
        <f t="shared" si="54"/>
        <v>#VALUE!</v>
      </c>
      <c r="N205" s="332" t="e">
        <f t="shared" si="54"/>
        <v>#VALUE!</v>
      </c>
      <c r="O205" s="332" t="e">
        <f t="shared" si="54"/>
        <v>#VALUE!</v>
      </c>
      <c r="P205" s="332" t="e">
        <f t="shared" si="54"/>
        <v>#VALUE!</v>
      </c>
      <c r="Q205" s="332" t="e">
        <f t="shared" si="54"/>
        <v>#VALUE!</v>
      </c>
      <c r="R205" s="257" t="e">
        <f t="shared" ref="R205:R218" si="55">SUM(F205:Q205)</f>
        <v>#VALUE!</v>
      </c>
    </row>
    <row r="206" s="139" customFormat="1" ht="24.75" customHeight="1" spans="1:18">
      <c r="A206" s="170"/>
      <c r="B206" s="171"/>
      <c r="C206" s="332"/>
      <c r="D206" s="350"/>
      <c r="E206" s="350"/>
      <c r="F206" s="350"/>
      <c r="G206" s="334"/>
      <c r="H206" s="334"/>
      <c r="I206" s="334"/>
      <c r="J206" s="334"/>
      <c r="K206" s="334"/>
      <c r="L206" s="334"/>
      <c r="M206" s="334"/>
      <c r="N206" s="334"/>
      <c r="O206" s="334"/>
      <c r="P206" s="334"/>
      <c r="Q206" s="334"/>
      <c r="R206" s="257"/>
    </row>
    <row r="207" s="139" customFormat="1" ht="24.75" customHeight="1" spans="1:18">
      <c r="A207" s="170"/>
      <c r="B207" s="171"/>
      <c r="C207" s="172"/>
      <c r="D207" s="321"/>
      <c r="E207" s="345"/>
      <c r="F207" s="345"/>
      <c r="G207" s="346"/>
      <c r="H207" s="346"/>
      <c r="I207" s="346"/>
      <c r="J207" s="346"/>
      <c r="K207" s="346"/>
      <c r="L207" s="346"/>
      <c r="M207" s="346"/>
      <c r="N207" s="346"/>
      <c r="O207" s="346"/>
      <c r="P207" s="346"/>
      <c r="Q207" s="346"/>
      <c r="R207" s="257"/>
    </row>
    <row r="208" s="139" customFormat="1" ht="24.75" customHeight="1" spans="1:18">
      <c r="A208" s="170"/>
      <c r="B208" s="171"/>
      <c r="C208" s="240"/>
      <c r="D208" s="173"/>
      <c r="E208" s="172"/>
      <c r="F208" s="172"/>
      <c r="G208" s="172"/>
      <c r="H208" s="172"/>
      <c r="I208" s="172"/>
      <c r="J208" s="172"/>
      <c r="K208" s="172"/>
      <c r="L208" s="172"/>
      <c r="M208" s="172"/>
      <c r="N208" s="172"/>
      <c r="O208" s="172"/>
      <c r="P208" s="172"/>
      <c r="Q208" s="172"/>
      <c r="R208" s="257"/>
    </row>
    <row r="209" s="139" customFormat="1" ht="24.75" customHeight="1" spans="1:18">
      <c r="A209" s="170" t="s">
        <v>261</v>
      </c>
      <c r="B209" s="171"/>
      <c r="C209" s="240">
        <f t="shared" ref="C209:Q209" si="56">C210+C216</f>
        <v>1192000</v>
      </c>
      <c r="D209" s="173">
        <f t="shared" si="56"/>
        <v>22000</v>
      </c>
      <c r="E209" s="172">
        <f t="shared" si="56"/>
        <v>0</v>
      </c>
      <c r="F209" s="172">
        <f t="shared" si="56"/>
        <v>269860</v>
      </c>
      <c r="G209" s="172">
        <f t="shared" si="56"/>
        <v>126583</v>
      </c>
      <c r="H209" s="172">
        <f t="shared" si="56"/>
        <v>86837</v>
      </c>
      <c r="I209" s="172">
        <f t="shared" si="56"/>
        <v>64230</v>
      </c>
      <c r="J209" s="172">
        <f t="shared" si="56"/>
        <v>27725</v>
      </c>
      <c r="K209" s="172">
        <f t="shared" si="56"/>
        <v>81030</v>
      </c>
      <c r="L209" s="172">
        <f t="shared" si="56"/>
        <v>214100</v>
      </c>
      <c r="M209" s="172">
        <f t="shared" si="56"/>
        <v>59530</v>
      </c>
      <c r="N209" s="172">
        <f t="shared" si="56"/>
        <v>45505</v>
      </c>
      <c r="O209" s="172">
        <f t="shared" si="56"/>
        <v>54680</v>
      </c>
      <c r="P209" s="172">
        <f t="shared" si="56"/>
        <v>95860</v>
      </c>
      <c r="Q209" s="172">
        <f t="shared" si="56"/>
        <v>44060</v>
      </c>
      <c r="R209" s="257">
        <f t="shared" si="55"/>
        <v>1170000</v>
      </c>
    </row>
    <row r="210" s="139" customFormat="1" ht="24.75" customHeight="1" spans="1:18">
      <c r="A210" s="170" t="s">
        <v>262</v>
      </c>
      <c r="B210" s="171"/>
      <c r="C210" s="240">
        <f t="shared" ref="C210:Q210" si="57">C211+C212</f>
        <v>351000</v>
      </c>
      <c r="D210" s="239">
        <f t="shared" si="57"/>
        <v>22000</v>
      </c>
      <c r="E210" s="240">
        <f t="shared" si="57"/>
        <v>0</v>
      </c>
      <c r="F210" s="240">
        <f t="shared" si="57"/>
        <v>147860</v>
      </c>
      <c r="G210" s="240">
        <f t="shared" si="57"/>
        <v>22583</v>
      </c>
      <c r="H210" s="240">
        <f t="shared" si="57"/>
        <v>19837</v>
      </c>
      <c r="I210" s="240">
        <f t="shared" si="57"/>
        <v>14230</v>
      </c>
      <c r="J210" s="240">
        <f t="shared" si="57"/>
        <v>21725</v>
      </c>
      <c r="K210" s="240">
        <f t="shared" si="57"/>
        <v>18030</v>
      </c>
      <c r="L210" s="240">
        <f t="shared" si="57"/>
        <v>20100</v>
      </c>
      <c r="M210" s="240">
        <f t="shared" si="57"/>
        <v>12530</v>
      </c>
      <c r="N210" s="240">
        <f t="shared" si="57"/>
        <v>19505</v>
      </c>
      <c r="O210" s="240">
        <f t="shared" si="57"/>
        <v>12680</v>
      </c>
      <c r="P210" s="240">
        <f t="shared" si="57"/>
        <v>15860</v>
      </c>
      <c r="Q210" s="240">
        <f t="shared" si="57"/>
        <v>4060</v>
      </c>
      <c r="R210" s="257">
        <f t="shared" si="55"/>
        <v>329000</v>
      </c>
    </row>
    <row r="211" s="139" customFormat="1" ht="24.75" customHeight="1" spans="1:18">
      <c r="A211" s="170" t="s">
        <v>263</v>
      </c>
      <c r="B211" s="171"/>
      <c r="C211" s="240">
        <f>SUM(D211:Q211)</f>
        <v>296000</v>
      </c>
      <c r="D211" s="351">
        <v>22000</v>
      </c>
      <c r="E211" s="352"/>
      <c r="F211" s="352">
        <v>139660</v>
      </c>
      <c r="G211" s="352">
        <v>11083</v>
      </c>
      <c r="H211" s="352">
        <v>14737</v>
      </c>
      <c r="I211" s="352">
        <v>10630</v>
      </c>
      <c r="J211" s="352">
        <v>11725</v>
      </c>
      <c r="K211" s="352">
        <v>12830</v>
      </c>
      <c r="L211" s="352">
        <v>17100</v>
      </c>
      <c r="M211" s="352">
        <v>9830</v>
      </c>
      <c r="N211" s="352">
        <v>15505</v>
      </c>
      <c r="O211" s="352">
        <v>10980</v>
      </c>
      <c r="P211" s="352">
        <v>15860</v>
      </c>
      <c r="Q211" s="352">
        <v>4060</v>
      </c>
      <c r="R211" s="257">
        <f t="shared" si="55"/>
        <v>274000</v>
      </c>
    </row>
    <row r="212" s="139" customFormat="1" ht="24.75" customHeight="1" spans="1:18">
      <c r="A212" s="170" t="s">
        <v>264</v>
      </c>
      <c r="B212" s="171"/>
      <c r="C212" s="240">
        <f>SUM(D212:Q212)</f>
        <v>55000</v>
      </c>
      <c r="D212" s="353">
        <f t="shared" ref="D212:Q212" si="58">SUM(D213:D214)</f>
        <v>0</v>
      </c>
      <c r="E212" s="352">
        <v>0</v>
      </c>
      <c r="F212" s="352">
        <f t="shared" si="58"/>
        <v>8200</v>
      </c>
      <c r="G212" s="352">
        <f t="shared" si="58"/>
        <v>11500</v>
      </c>
      <c r="H212" s="352">
        <f t="shared" si="58"/>
        <v>5100</v>
      </c>
      <c r="I212" s="352">
        <f t="shared" si="58"/>
        <v>3600</v>
      </c>
      <c r="J212" s="352">
        <f t="shared" si="58"/>
        <v>10000</v>
      </c>
      <c r="K212" s="352">
        <f t="shared" si="58"/>
        <v>5200</v>
      </c>
      <c r="L212" s="352">
        <f t="shared" si="58"/>
        <v>3000</v>
      </c>
      <c r="M212" s="352">
        <f t="shared" si="58"/>
        <v>2700</v>
      </c>
      <c r="N212" s="352">
        <f t="shared" si="58"/>
        <v>4000</v>
      </c>
      <c r="O212" s="352">
        <f t="shared" si="58"/>
        <v>1700</v>
      </c>
      <c r="P212" s="352">
        <f t="shared" si="58"/>
        <v>0</v>
      </c>
      <c r="Q212" s="352">
        <f t="shared" si="58"/>
        <v>0</v>
      </c>
      <c r="R212" s="257">
        <f t="shared" si="55"/>
        <v>55000</v>
      </c>
    </row>
    <row r="213" s="139" customFormat="1" ht="24.75" customHeight="1" spans="1:18">
      <c r="A213" s="354" t="s">
        <v>265</v>
      </c>
      <c r="B213" s="171"/>
      <c r="C213" s="240">
        <f>SUM(D213:Q213)</f>
        <v>55000</v>
      </c>
      <c r="D213" s="353"/>
      <c r="E213" s="352">
        <v>0</v>
      </c>
      <c r="F213" s="259">
        <v>8200</v>
      </c>
      <c r="G213" s="259">
        <v>11500</v>
      </c>
      <c r="H213" s="259">
        <v>5100</v>
      </c>
      <c r="I213" s="259">
        <v>3600</v>
      </c>
      <c r="J213" s="259">
        <v>10000</v>
      </c>
      <c r="K213" s="259">
        <v>5200</v>
      </c>
      <c r="L213" s="259">
        <v>3000</v>
      </c>
      <c r="M213" s="259">
        <v>2700</v>
      </c>
      <c r="N213" s="259">
        <v>4000</v>
      </c>
      <c r="O213" s="259">
        <v>1700</v>
      </c>
      <c r="P213" s="259">
        <v>0</v>
      </c>
      <c r="Q213" s="259">
        <v>0</v>
      </c>
      <c r="R213" s="257">
        <f t="shared" si="55"/>
        <v>55000</v>
      </c>
    </row>
    <row r="214" s="139" customFormat="1" ht="24.75" customHeight="1" spans="1:18">
      <c r="A214" s="355" t="s">
        <v>266</v>
      </c>
      <c r="B214" s="171"/>
      <c r="C214" s="240">
        <f>SUM(D214:Q214)</f>
        <v>0</v>
      </c>
      <c r="D214" s="353"/>
      <c r="E214" s="352"/>
      <c r="F214" s="352"/>
      <c r="G214" s="352"/>
      <c r="H214" s="352"/>
      <c r="I214" s="352"/>
      <c r="J214" s="352"/>
      <c r="K214" s="352"/>
      <c r="L214" s="352"/>
      <c r="M214" s="352"/>
      <c r="N214" s="352"/>
      <c r="O214" s="352"/>
      <c r="P214" s="352"/>
      <c r="Q214" s="352"/>
      <c r="R214" s="257">
        <f t="shared" si="55"/>
        <v>0</v>
      </c>
    </row>
    <row r="215" s="139" customFormat="1" ht="24.75" customHeight="1" spans="1:18">
      <c r="A215" s="170" t="s">
        <v>267</v>
      </c>
      <c r="B215" s="171"/>
      <c r="C215" s="240"/>
      <c r="D215" s="353"/>
      <c r="E215" s="352"/>
      <c r="F215" s="352"/>
      <c r="G215" s="352"/>
      <c r="H215" s="352"/>
      <c r="I215" s="352"/>
      <c r="J215" s="352"/>
      <c r="K215" s="352"/>
      <c r="L215" s="352"/>
      <c r="M215" s="352"/>
      <c r="N215" s="352"/>
      <c r="O215" s="352"/>
      <c r="P215" s="352"/>
      <c r="Q215" s="352"/>
      <c r="R215" s="257">
        <f t="shared" si="55"/>
        <v>0</v>
      </c>
    </row>
    <row r="216" s="139" customFormat="1" ht="24.75" customHeight="1" spans="1:18">
      <c r="A216" s="170" t="s">
        <v>268</v>
      </c>
      <c r="B216" s="171"/>
      <c r="C216" s="240">
        <f>SUM(D216:Q216)</f>
        <v>841000</v>
      </c>
      <c r="D216" s="173">
        <f t="shared" ref="D216:Q216" si="59">SUM(D217:D218)</f>
        <v>0</v>
      </c>
      <c r="E216" s="172">
        <f t="shared" si="59"/>
        <v>0</v>
      </c>
      <c r="F216" s="172">
        <f t="shared" si="59"/>
        <v>122000</v>
      </c>
      <c r="G216" s="219">
        <f t="shared" si="59"/>
        <v>104000</v>
      </c>
      <c r="H216" s="219">
        <f t="shared" si="59"/>
        <v>67000</v>
      </c>
      <c r="I216" s="219">
        <f t="shared" si="59"/>
        <v>50000</v>
      </c>
      <c r="J216" s="219">
        <f t="shared" si="59"/>
        <v>6000</v>
      </c>
      <c r="K216" s="219">
        <f t="shared" si="59"/>
        <v>63000</v>
      </c>
      <c r="L216" s="219">
        <f t="shared" si="59"/>
        <v>194000</v>
      </c>
      <c r="M216" s="219">
        <f t="shared" si="59"/>
        <v>47000</v>
      </c>
      <c r="N216" s="219">
        <f t="shared" si="59"/>
        <v>26000</v>
      </c>
      <c r="O216" s="219">
        <f t="shared" si="59"/>
        <v>42000</v>
      </c>
      <c r="P216" s="219">
        <f t="shared" si="59"/>
        <v>80000</v>
      </c>
      <c r="Q216" s="219">
        <f t="shared" si="59"/>
        <v>40000</v>
      </c>
      <c r="R216" s="257">
        <f t="shared" si="55"/>
        <v>841000</v>
      </c>
    </row>
    <row r="217" s="139" customFormat="1" ht="24.75" customHeight="1" spans="1:18">
      <c r="A217" s="170" t="s">
        <v>269</v>
      </c>
      <c r="B217" s="171"/>
      <c r="C217" s="240">
        <f>SUM(D217:Q217)</f>
        <v>815000</v>
      </c>
      <c r="D217" s="173"/>
      <c r="E217" s="172"/>
      <c r="F217" s="259">
        <v>96000</v>
      </c>
      <c r="G217" s="259">
        <v>104000</v>
      </c>
      <c r="H217" s="259">
        <v>67000</v>
      </c>
      <c r="I217" s="259">
        <v>50000</v>
      </c>
      <c r="J217" s="259">
        <v>6000</v>
      </c>
      <c r="K217" s="259">
        <v>63000</v>
      </c>
      <c r="L217" s="259">
        <v>194000</v>
      </c>
      <c r="M217" s="259">
        <v>47000</v>
      </c>
      <c r="N217" s="259">
        <v>26000</v>
      </c>
      <c r="O217" s="259">
        <v>42000</v>
      </c>
      <c r="P217" s="259">
        <v>80000</v>
      </c>
      <c r="Q217" s="259">
        <v>40000</v>
      </c>
      <c r="R217" s="257">
        <f t="shared" si="55"/>
        <v>815000</v>
      </c>
    </row>
    <row r="218" s="139" customFormat="1" ht="24.75" customHeight="1" spans="1:18">
      <c r="A218" s="170" t="s">
        <v>270</v>
      </c>
      <c r="B218" s="356"/>
      <c r="C218" s="240">
        <f>SUM(D218:Q218)</f>
        <v>26000</v>
      </c>
      <c r="D218" s="173"/>
      <c r="E218" s="172"/>
      <c r="F218" s="259">
        <v>26000</v>
      </c>
      <c r="G218" s="219"/>
      <c r="H218" s="219"/>
      <c r="I218" s="219"/>
      <c r="J218" s="219"/>
      <c r="K218" s="219"/>
      <c r="L218" s="219"/>
      <c r="M218" s="219"/>
      <c r="N218" s="219"/>
      <c r="O218" s="219"/>
      <c r="P218" s="219"/>
      <c r="Q218" s="219"/>
      <c r="R218" s="257">
        <f t="shared" si="55"/>
        <v>26000</v>
      </c>
    </row>
    <row r="219" ht="23.25" customHeight="1"/>
    <row r="220" ht="23.25" customHeight="1"/>
    <row r="221" ht="23.25" customHeight="1"/>
    <row r="222" ht="23.25" customHeight="1"/>
    <row r="223" ht="23.25" customHeight="1"/>
    <row r="224" ht="23.25" customHeight="1"/>
    <row r="225" ht="23.25" customHeight="1"/>
  </sheetData>
  <mergeCells count="4">
    <mergeCell ref="A1:R1"/>
    <mergeCell ref="B2:C2"/>
    <mergeCell ref="D2:H2"/>
    <mergeCell ref="L2:Q2"/>
  </mergeCells>
  <pageMargins left="0.27" right="0.17" top="0.38" bottom="0.42" header="0.3" footer="0.3"/>
  <pageSetup paperSize="8" orientation="landscape"/>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9"/>
  <sheetViews>
    <sheetView workbookViewId="0">
      <pane xSplit="8" ySplit="12" topLeftCell="I193" activePane="bottomRight" state="frozen"/>
      <selection/>
      <selection pane="topRight"/>
      <selection pane="bottomLeft"/>
      <selection pane="bottomRight" activeCell="A207" sqref="A207"/>
    </sheetView>
  </sheetViews>
  <sheetFormatPr defaultColWidth="9" defaultRowHeight="15.75"/>
  <cols>
    <col min="1" max="1" width="28.375" style="156" customWidth="1"/>
    <col min="2" max="2" width="15.625" style="156" customWidth="1"/>
    <col min="3" max="3" width="12.375" style="157" customWidth="1"/>
    <col min="4" max="4" width="11.875" style="158" customWidth="1"/>
    <col min="5" max="6" width="10.625" style="157" customWidth="1"/>
    <col min="7" max="7" width="11.5" style="159" customWidth="1"/>
    <col min="8" max="17" width="10.625" style="159" customWidth="1"/>
    <col min="18" max="18" width="7" style="160" hidden="1" customWidth="1"/>
    <col min="19" max="16384" width="9" style="161"/>
  </cols>
  <sheetData>
    <row r="1" ht="33" customHeight="1" spans="1:18">
      <c r="A1" s="162" t="s">
        <v>0</v>
      </c>
      <c r="B1" s="162"/>
      <c r="C1" s="162"/>
      <c r="D1" s="162"/>
      <c r="E1" s="162"/>
      <c r="F1" s="162"/>
      <c r="G1" s="162"/>
      <c r="H1" s="162"/>
      <c r="I1" s="162"/>
      <c r="J1" s="162"/>
      <c r="K1" s="162"/>
      <c r="L1" s="162"/>
      <c r="M1" s="162"/>
      <c r="N1" s="162"/>
      <c r="O1" s="162"/>
      <c r="P1" s="162"/>
      <c r="Q1" s="162"/>
      <c r="R1" s="162"/>
    </row>
    <row r="2" ht="22.5" customHeight="1" spans="1:17">
      <c r="A2" s="163"/>
      <c r="B2" s="164"/>
      <c r="C2" s="164"/>
      <c r="D2" s="165" t="s">
        <v>1</v>
      </c>
      <c r="E2" s="165"/>
      <c r="F2" s="165"/>
      <c r="G2" s="165"/>
      <c r="H2" s="165"/>
      <c r="I2" s="157"/>
      <c r="J2" s="157"/>
      <c r="K2" s="157"/>
      <c r="L2" s="243" t="s">
        <v>2</v>
      </c>
      <c r="M2" s="244"/>
      <c r="N2" s="244"/>
      <c r="O2" s="244"/>
      <c r="P2" s="244"/>
      <c r="Q2" s="244"/>
    </row>
    <row r="3" s="138" customFormat="1" ht="27" spans="1:18">
      <c r="A3" s="166" t="s">
        <v>3</v>
      </c>
      <c r="B3" s="167" t="s">
        <v>4</v>
      </c>
      <c r="C3" s="168" t="s">
        <v>5</v>
      </c>
      <c r="D3" s="169" t="s">
        <v>6</v>
      </c>
      <c r="E3" s="168" t="s">
        <v>7</v>
      </c>
      <c r="F3" s="168" t="s">
        <v>8</v>
      </c>
      <c r="G3" s="168" t="s">
        <v>9</v>
      </c>
      <c r="H3" s="168" t="s">
        <v>10</v>
      </c>
      <c r="I3" s="168" t="s">
        <v>11</v>
      </c>
      <c r="J3" s="168" t="s">
        <v>12</v>
      </c>
      <c r="K3" s="168" t="s">
        <v>13</v>
      </c>
      <c r="L3" s="168" t="s">
        <v>14</v>
      </c>
      <c r="M3" s="168" t="s">
        <v>15</v>
      </c>
      <c r="N3" s="168" t="s">
        <v>16</v>
      </c>
      <c r="O3" s="168" t="s">
        <v>17</v>
      </c>
      <c r="P3" s="168" t="s">
        <v>18</v>
      </c>
      <c r="Q3" s="168" t="s">
        <v>19</v>
      </c>
      <c r="R3" s="256" t="s">
        <v>20</v>
      </c>
    </row>
    <row r="4" s="139" customFormat="1" ht="24.75" customHeight="1" spans="1:18">
      <c r="A4" s="170" t="s">
        <v>21</v>
      </c>
      <c r="B4" s="171"/>
      <c r="C4" s="172" t="e">
        <f t="shared" ref="C4:C11" si="0">SUM(D4:Q4)</f>
        <v>#VALUE!</v>
      </c>
      <c r="D4" s="173" t="e">
        <f t="shared" ref="D4:Q4" si="1">D5+D159+D163</f>
        <v>#VALUE!</v>
      </c>
      <c r="E4" s="172" t="e">
        <f t="shared" si="1"/>
        <v>#VALUE!</v>
      </c>
      <c r="F4" s="172" t="e">
        <f t="shared" si="1"/>
        <v>#VALUE!</v>
      </c>
      <c r="G4" s="172" t="e">
        <f t="shared" si="1"/>
        <v>#VALUE!</v>
      </c>
      <c r="H4" s="172" t="e">
        <f t="shared" si="1"/>
        <v>#VALUE!</v>
      </c>
      <c r="I4" s="172" t="e">
        <f t="shared" si="1"/>
        <v>#VALUE!</v>
      </c>
      <c r="J4" s="172" t="e">
        <f t="shared" si="1"/>
        <v>#VALUE!</v>
      </c>
      <c r="K4" s="172" t="e">
        <f t="shared" si="1"/>
        <v>#VALUE!</v>
      </c>
      <c r="L4" s="172" t="e">
        <f t="shared" si="1"/>
        <v>#VALUE!</v>
      </c>
      <c r="M4" s="172" t="e">
        <f t="shared" si="1"/>
        <v>#VALUE!</v>
      </c>
      <c r="N4" s="172" t="e">
        <f t="shared" si="1"/>
        <v>#VALUE!</v>
      </c>
      <c r="O4" s="172" t="e">
        <f t="shared" si="1"/>
        <v>#VALUE!</v>
      </c>
      <c r="P4" s="172" t="e">
        <f t="shared" si="1"/>
        <v>#VALUE!</v>
      </c>
      <c r="Q4" s="172" t="e">
        <f t="shared" si="1"/>
        <v>#VALUE!</v>
      </c>
      <c r="R4" s="257" t="e">
        <f t="shared" ref="R4:R32" si="2">SUM(F4:Q4)</f>
        <v>#VALUE!</v>
      </c>
    </row>
    <row r="5" s="140" customFormat="1" ht="24.75" customHeight="1" spans="1:18">
      <c r="A5" s="174" t="s">
        <v>22</v>
      </c>
      <c r="B5" s="175"/>
      <c r="C5" s="176" t="e">
        <f t="shared" ref="C5:Q5" si="3">C6+C13+C154</f>
        <v>#VALUE!</v>
      </c>
      <c r="D5" s="177" t="e">
        <f t="shared" si="3"/>
        <v>#VALUE!</v>
      </c>
      <c r="E5" s="176" t="e">
        <f t="shared" si="3"/>
        <v>#VALUE!</v>
      </c>
      <c r="F5" s="176" t="e">
        <f t="shared" si="3"/>
        <v>#VALUE!</v>
      </c>
      <c r="G5" s="176" t="e">
        <f t="shared" si="3"/>
        <v>#VALUE!</v>
      </c>
      <c r="H5" s="176" t="e">
        <f t="shared" si="3"/>
        <v>#VALUE!</v>
      </c>
      <c r="I5" s="176" t="e">
        <f t="shared" si="3"/>
        <v>#VALUE!</v>
      </c>
      <c r="J5" s="176" t="e">
        <f t="shared" si="3"/>
        <v>#VALUE!</v>
      </c>
      <c r="K5" s="176" t="e">
        <f t="shared" si="3"/>
        <v>#VALUE!</v>
      </c>
      <c r="L5" s="176" t="e">
        <f t="shared" si="3"/>
        <v>#VALUE!</v>
      </c>
      <c r="M5" s="176" t="e">
        <f t="shared" si="3"/>
        <v>#VALUE!</v>
      </c>
      <c r="N5" s="176" t="e">
        <f t="shared" si="3"/>
        <v>#VALUE!</v>
      </c>
      <c r="O5" s="176" t="e">
        <f t="shared" si="3"/>
        <v>#VALUE!</v>
      </c>
      <c r="P5" s="176" t="e">
        <f t="shared" si="3"/>
        <v>#VALUE!</v>
      </c>
      <c r="Q5" s="176" t="e">
        <f t="shared" si="3"/>
        <v>#VALUE!</v>
      </c>
      <c r="R5" s="257" t="e">
        <f t="shared" si="2"/>
        <v>#VALUE!</v>
      </c>
    </row>
    <row r="6" s="141" customFormat="1" ht="24.75" customHeight="1" spans="1:18">
      <c r="A6" s="178" t="s">
        <v>23</v>
      </c>
      <c r="B6" s="179"/>
      <c r="C6" s="180">
        <f t="shared" si="0"/>
        <v>37437</v>
      </c>
      <c r="D6" s="181">
        <f t="shared" ref="D6:Q6" si="4">SUM(D7:D11)</f>
        <v>10026</v>
      </c>
      <c r="E6" s="180">
        <f t="shared" si="4"/>
        <v>0</v>
      </c>
      <c r="F6" s="180">
        <f t="shared" si="4"/>
        <v>10479</v>
      </c>
      <c r="G6" s="180">
        <f t="shared" si="4"/>
        <v>2306</v>
      </c>
      <c r="H6" s="180">
        <f t="shared" si="4"/>
        <v>1521</v>
      </c>
      <c r="I6" s="180">
        <f t="shared" si="4"/>
        <v>865</v>
      </c>
      <c r="J6" s="180">
        <f t="shared" si="4"/>
        <v>1558</v>
      </c>
      <c r="K6" s="180">
        <f t="shared" si="4"/>
        <v>1281</v>
      </c>
      <c r="L6" s="180">
        <f t="shared" si="4"/>
        <v>2087</v>
      </c>
      <c r="M6" s="180">
        <f t="shared" si="4"/>
        <v>1820</v>
      </c>
      <c r="N6" s="180">
        <f t="shared" si="4"/>
        <v>1539</v>
      </c>
      <c r="O6" s="180">
        <f t="shared" si="4"/>
        <v>814</v>
      </c>
      <c r="P6" s="180">
        <f t="shared" si="4"/>
        <v>2693</v>
      </c>
      <c r="Q6" s="180">
        <f t="shared" si="4"/>
        <v>448</v>
      </c>
      <c r="R6" s="257">
        <f t="shared" si="2"/>
        <v>27411</v>
      </c>
    </row>
    <row r="7" s="142" customFormat="1" ht="24.75" customHeight="1" spans="1:18">
      <c r="A7" s="170" t="s">
        <v>24</v>
      </c>
      <c r="B7" s="171" t="s">
        <v>25</v>
      </c>
      <c r="C7" s="182">
        <f t="shared" si="0"/>
        <v>3305</v>
      </c>
      <c r="D7" s="183">
        <v>-895</v>
      </c>
      <c r="E7" s="184"/>
      <c r="F7" s="185">
        <v>1135</v>
      </c>
      <c r="G7" s="185">
        <v>618</v>
      </c>
      <c r="H7" s="185">
        <v>162</v>
      </c>
      <c r="I7" s="185">
        <v>147</v>
      </c>
      <c r="J7" s="185">
        <v>385</v>
      </c>
      <c r="K7" s="185">
        <v>155</v>
      </c>
      <c r="L7" s="185">
        <v>264</v>
      </c>
      <c r="M7" s="185">
        <v>547</v>
      </c>
      <c r="N7" s="185">
        <v>547</v>
      </c>
      <c r="O7" s="185">
        <v>117</v>
      </c>
      <c r="P7" s="185">
        <v>86</v>
      </c>
      <c r="Q7" s="185">
        <v>37</v>
      </c>
      <c r="R7" s="257">
        <f t="shared" si="2"/>
        <v>4200</v>
      </c>
    </row>
    <row r="8" s="142" customFormat="1" ht="24.75" customHeight="1" spans="1:18">
      <c r="A8" s="170" t="s">
        <v>26</v>
      </c>
      <c r="B8" s="171" t="s">
        <v>27</v>
      </c>
      <c r="C8" s="182">
        <f t="shared" si="0"/>
        <v>8467</v>
      </c>
      <c r="D8" s="173"/>
      <c r="E8" s="184"/>
      <c r="F8" s="185">
        <v>2272</v>
      </c>
      <c r="G8" s="185">
        <v>585</v>
      </c>
      <c r="H8" s="185">
        <v>784</v>
      </c>
      <c r="I8" s="185">
        <v>503</v>
      </c>
      <c r="J8" s="185">
        <v>458</v>
      </c>
      <c r="K8" s="185">
        <v>512</v>
      </c>
      <c r="L8" s="185">
        <v>781</v>
      </c>
      <c r="M8" s="185">
        <v>565</v>
      </c>
      <c r="N8" s="185">
        <v>759</v>
      </c>
      <c r="O8" s="185">
        <v>465</v>
      </c>
      <c r="P8" s="185">
        <v>407</v>
      </c>
      <c r="Q8" s="185">
        <v>376</v>
      </c>
      <c r="R8" s="257">
        <f t="shared" si="2"/>
        <v>8467</v>
      </c>
    </row>
    <row r="9" s="142" customFormat="1" ht="24.75" customHeight="1" spans="1:18">
      <c r="A9" s="170" t="s">
        <v>28</v>
      </c>
      <c r="B9" s="171" t="s">
        <v>29</v>
      </c>
      <c r="C9" s="182">
        <f t="shared" si="0"/>
        <v>1338</v>
      </c>
      <c r="D9" s="183">
        <v>390</v>
      </c>
      <c r="E9" s="186"/>
      <c r="F9" s="185">
        <v>918</v>
      </c>
      <c r="G9" s="185">
        <v>1</v>
      </c>
      <c r="H9" s="185">
        <v>2</v>
      </c>
      <c r="I9" s="185">
        <v>1</v>
      </c>
      <c r="J9" s="185">
        <v>5</v>
      </c>
      <c r="K9" s="185">
        <v>1</v>
      </c>
      <c r="L9" s="185">
        <v>2</v>
      </c>
      <c r="M9" s="185">
        <v>14</v>
      </c>
      <c r="N9" s="185">
        <v>0</v>
      </c>
      <c r="O9" s="185">
        <v>0</v>
      </c>
      <c r="P9" s="185">
        <v>1</v>
      </c>
      <c r="Q9" s="185">
        <v>3</v>
      </c>
      <c r="R9" s="257">
        <f t="shared" si="2"/>
        <v>948</v>
      </c>
    </row>
    <row r="10" s="142" customFormat="1" ht="24.75" customHeight="1" spans="1:18">
      <c r="A10" s="170" t="s">
        <v>30</v>
      </c>
      <c r="B10" s="171" t="s">
        <v>31</v>
      </c>
      <c r="C10" s="182">
        <f t="shared" si="0"/>
        <v>1527</v>
      </c>
      <c r="D10" s="187"/>
      <c r="E10" s="186"/>
      <c r="F10" s="185"/>
      <c r="G10" s="185">
        <v>5</v>
      </c>
      <c r="H10" s="185">
        <v>42</v>
      </c>
      <c r="I10" s="185"/>
      <c r="J10" s="185"/>
      <c r="K10" s="185">
        <v>108</v>
      </c>
      <c r="L10" s="185">
        <v>851</v>
      </c>
      <c r="M10" s="185">
        <v>453</v>
      </c>
      <c r="N10" s="185"/>
      <c r="O10" s="185">
        <v>11</v>
      </c>
      <c r="P10" s="185">
        <v>57</v>
      </c>
      <c r="Q10" s="185"/>
      <c r="R10" s="257">
        <f t="shared" si="2"/>
        <v>1527</v>
      </c>
    </row>
    <row r="11" s="139" customFormat="1" ht="24.75" customHeight="1" spans="1:18">
      <c r="A11" s="170" t="s">
        <v>32</v>
      </c>
      <c r="B11" s="171"/>
      <c r="C11" s="182">
        <f t="shared" si="0"/>
        <v>22800</v>
      </c>
      <c r="D11" s="188">
        <v>10531</v>
      </c>
      <c r="E11" s="172"/>
      <c r="F11" s="172">
        <v>6154</v>
      </c>
      <c r="G11" s="172">
        <v>1097</v>
      </c>
      <c r="H11" s="172">
        <v>531</v>
      </c>
      <c r="I11" s="172">
        <v>214</v>
      </c>
      <c r="J11" s="172">
        <v>710</v>
      </c>
      <c r="K11" s="172">
        <v>505</v>
      </c>
      <c r="L11" s="172">
        <v>189</v>
      </c>
      <c r="M11" s="172">
        <v>241</v>
      </c>
      <c r="N11" s="172">
        <v>233</v>
      </c>
      <c r="O11" s="172">
        <v>221</v>
      </c>
      <c r="P11" s="245">
        <v>2142</v>
      </c>
      <c r="Q11" s="172">
        <v>32</v>
      </c>
      <c r="R11" s="257">
        <f t="shared" si="2"/>
        <v>12269</v>
      </c>
    </row>
    <row r="12" s="139" customFormat="1" ht="24.75" customHeight="1" spans="1:18">
      <c r="A12" s="170"/>
      <c r="B12" s="170"/>
      <c r="C12" s="172"/>
      <c r="D12" s="173"/>
      <c r="E12" s="172"/>
      <c r="F12" s="172"/>
      <c r="G12" s="172"/>
      <c r="H12" s="172"/>
      <c r="I12" s="172"/>
      <c r="J12" s="172"/>
      <c r="K12" s="172"/>
      <c r="L12" s="172"/>
      <c r="M12" s="172"/>
      <c r="N12" s="172"/>
      <c r="O12" s="172"/>
      <c r="P12" s="172"/>
      <c r="Q12" s="172"/>
      <c r="R12" s="257">
        <f t="shared" si="2"/>
        <v>0</v>
      </c>
    </row>
    <row r="13" s="141" customFormat="1" ht="24.75" customHeight="1" spans="1:18">
      <c r="A13" s="178" t="s">
        <v>33</v>
      </c>
      <c r="B13" s="179"/>
      <c r="C13" s="180" t="e">
        <f t="shared" ref="C13:Q13" si="5">#VALUE!</f>
        <v>#VALUE!</v>
      </c>
      <c r="D13" s="181" t="e">
        <f t="shared" si="5"/>
        <v>#VALUE!</v>
      </c>
      <c r="E13" s="180" t="e">
        <f t="shared" si="5"/>
        <v>#VALUE!</v>
      </c>
      <c r="F13" s="180" t="e">
        <f t="shared" si="5"/>
        <v>#VALUE!</v>
      </c>
      <c r="G13" s="180" t="e">
        <f t="shared" si="5"/>
        <v>#VALUE!</v>
      </c>
      <c r="H13" s="180" t="e">
        <f t="shared" si="5"/>
        <v>#VALUE!</v>
      </c>
      <c r="I13" s="180" t="e">
        <f t="shared" si="5"/>
        <v>#VALUE!</v>
      </c>
      <c r="J13" s="180" t="e">
        <f t="shared" si="5"/>
        <v>#VALUE!</v>
      </c>
      <c r="K13" s="180" t="e">
        <f t="shared" si="5"/>
        <v>#VALUE!</v>
      </c>
      <c r="L13" s="180" t="e">
        <f t="shared" si="5"/>
        <v>#VALUE!</v>
      </c>
      <c r="M13" s="180" t="e">
        <f t="shared" si="5"/>
        <v>#VALUE!</v>
      </c>
      <c r="N13" s="180" t="e">
        <f t="shared" si="5"/>
        <v>#VALUE!</v>
      </c>
      <c r="O13" s="180" t="e">
        <f t="shared" si="5"/>
        <v>#VALUE!</v>
      </c>
      <c r="P13" s="180" t="e">
        <f t="shared" si="5"/>
        <v>#VALUE!</v>
      </c>
      <c r="Q13" s="180" t="e">
        <f t="shared" si="5"/>
        <v>#VALUE!</v>
      </c>
      <c r="R13" s="257" t="e">
        <f t="shared" si="2"/>
        <v>#VALUE!</v>
      </c>
    </row>
    <row r="14" s="141" customFormat="1" ht="24.75" customHeight="1" spans="1:18">
      <c r="A14" s="178" t="s">
        <v>34</v>
      </c>
      <c r="B14" s="179"/>
      <c r="C14" s="180">
        <f t="shared" ref="C14:Q14" si="6">SUM(C15:C20)</f>
        <v>58046</v>
      </c>
      <c r="D14" s="181">
        <f t="shared" si="6"/>
        <v>12695</v>
      </c>
      <c r="E14" s="180">
        <f t="shared" si="6"/>
        <v>0</v>
      </c>
      <c r="F14" s="180">
        <f t="shared" si="6"/>
        <v>2536</v>
      </c>
      <c r="G14" s="180">
        <f t="shared" si="6"/>
        <v>6208</v>
      </c>
      <c r="H14" s="180">
        <f t="shared" si="6"/>
        <v>3771</v>
      </c>
      <c r="I14" s="180">
        <f t="shared" si="6"/>
        <v>5427</v>
      </c>
      <c r="J14" s="180">
        <f t="shared" si="6"/>
        <v>4725</v>
      </c>
      <c r="K14" s="180">
        <f t="shared" si="6"/>
        <v>4679</v>
      </c>
      <c r="L14" s="180">
        <f t="shared" si="6"/>
        <v>3367</v>
      </c>
      <c r="M14" s="180">
        <f t="shared" si="6"/>
        <v>2876</v>
      </c>
      <c r="N14" s="180">
        <f t="shared" si="6"/>
        <v>2037</v>
      </c>
      <c r="O14" s="180">
        <f t="shared" si="6"/>
        <v>3364</v>
      </c>
      <c r="P14" s="180">
        <f t="shared" si="6"/>
        <v>3987</v>
      </c>
      <c r="Q14" s="180">
        <f t="shared" si="6"/>
        <v>2374</v>
      </c>
      <c r="R14" s="257">
        <f t="shared" si="2"/>
        <v>45351</v>
      </c>
    </row>
    <row r="15" s="139" customFormat="1" ht="24.75" customHeight="1" spans="1:18">
      <c r="A15" s="189" t="s">
        <v>35</v>
      </c>
      <c r="B15" s="171"/>
      <c r="C15" s="182">
        <f t="shared" ref="C15:C20" si="7">SUM(D15:Q15)</f>
        <v>38073</v>
      </c>
      <c r="D15" s="190">
        <v>7626</v>
      </c>
      <c r="E15" s="172"/>
      <c r="F15" s="191">
        <v>0</v>
      </c>
      <c r="G15" s="191">
        <v>4319</v>
      </c>
      <c r="H15" s="191">
        <v>2688</v>
      </c>
      <c r="I15" s="191">
        <v>4430</v>
      </c>
      <c r="J15" s="191">
        <v>3196</v>
      </c>
      <c r="K15" s="191">
        <v>3810</v>
      </c>
      <c r="L15" s="191">
        <v>2041</v>
      </c>
      <c r="M15" s="191">
        <v>1915</v>
      </c>
      <c r="N15" s="191">
        <v>414</v>
      </c>
      <c r="O15" s="191">
        <v>2553</v>
      </c>
      <c r="P15" s="191">
        <v>3188</v>
      </c>
      <c r="Q15" s="191">
        <v>1893</v>
      </c>
      <c r="R15" s="257">
        <f t="shared" si="2"/>
        <v>30447</v>
      </c>
    </row>
    <row r="16" s="139" customFormat="1" ht="24.75" customHeight="1" spans="1:18">
      <c r="A16" s="189" t="s">
        <v>36</v>
      </c>
      <c r="B16" s="192" t="s">
        <v>37</v>
      </c>
      <c r="C16" s="182">
        <f t="shared" si="7"/>
        <v>10840</v>
      </c>
      <c r="D16" s="190">
        <v>1029</v>
      </c>
      <c r="E16" s="172"/>
      <c r="F16" s="191">
        <v>2123</v>
      </c>
      <c r="G16" s="191">
        <v>1346</v>
      </c>
      <c r="H16" s="191">
        <v>756</v>
      </c>
      <c r="I16" s="191">
        <v>634</v>
      </c>
      <c r="J16" s="191">
        <v>1056</v>
      </c>
      <c r="K16" s="191">
        <v>589</v>
      </c>
      <c r="L16" s="191">
        <v>899</v>
      </c>
      <c r="M16" s="191">
        <v>671</v>
      </c>
      <c r="N16" s="191">
        <v>554</v>
      </c>
      <c r="O16" s="191">
        <v>495</v>
      </c>
      <c r="P16" s="191">
        <v>472</v>
      </c>
      <c r="Q16" s="191">
        <v>216</v>
      </c>
      <c r="R16" s="257">
        <f t="shared" si="2"/>
        <v>9811</v>
      </c>
    </row>
    <row r="17" s="139" customFormat="1" ht="24.75" customHeight="1" spans="1:18">
      <c r="A17" s="189" t="s">
        <v>38</v>
      </c>
      <c r="B17" s="193" t="s">
        <v>39</v>
      </c>
      <c r="C17" s="182">
        <f t="shared" si="7"/>
        <v>5241</v>
      </c>
      <c r="D17" s="190">
        <v>2367</v>
      </c>
      <c r="E17" s="172"/>
      <c r="F17" s="191">
        <v>243</v>
      </c>
      <c r="G17" s="191">
        <v>366</v>
      </c>
      <c r="H17" s="191">
        <v>257</v>
      </c>
      <c r="I17" s="191">
        <v>248</v>
      </c>
      <c r="J17" s="191">
        <v>301</v>
      </c>
      <c r="K17" s="191">
        <v>159</v>
      </c>
      <c r="L17" s="191">
        <v>274</v>
      </c>
      <c r="M17" s="191">
        <v>179</v>
      </c>
      <c r="N17" s="191">
        <v>242</v>
      </c>
      <c r="O17" s="191">
        <v>235</v>
      </c>
      <c r="P17" s="191">
        <v>229</v>
      </c>
      <c r="Q17" s="191">
        <v>141</v>
      </c>
      <c r="R17" s="257">
        <f t="shared" si="2"/>
        <v>2874</v>
      </c>
    </row>
    <row r="18" s="139" customFormat="1" ht="24.75" customHeight="1" spans="1:18">
      <c r="A18" s="189" t="s">
        <v>40</v>
      </c>
      <c r="B18" s="193" t="s">
        <v>41</v>
      </c>
      <c r="C18" s="182">
        <f t="shared" si="7"/>
        <v>1245</v>
      </c>
      <c r="D18" s="194">
        <v>1245</v>
      </c>
      <c r="E18" s="172"/>
      <c r="F18" s="172"/>
      <c r="G18" s="172"/>
      <c r="H18" s="172"/>
      <c r="I18" s="172"/>
      <c r="J18" s="172"/>
      <c r="K18" s="172"/>
      <c r="L18" s="172"/>
      <c r="M18" s="172"/>
      <c r="N18" s="172"/>
      <c r="O18" s="172"/>
      <c r="P18" s="172"/>
      <c r="Q18" s="172"/>
      <c r="R18" s="257">
        <f t="shared" si="2"/>
        <v>0</v>
      </c>
    </row>
    <row r="19" s="139" customFormat="1" ht="24.75" customHeight="1" spans="1:18">
      <c r="A19" s="189" t="s">
        <v>42</v>
      </c>
      <c r="B19" s="170" t="s">
        <v>43</v>
      </c>
      <c r="C19" s="182">
        <f t="shared" si="7"/>
        <v>723</v>
      </c>
      <c r="D19" s="183"/>
      <c r="E19" s="172"/>
      <c r="F19" s="185"/>
      <c r="G19" s="185"/>
      <c r="H19" s="185"/>
      <c r="I19" s="185"/>
      <c r="J19" s="185"/>
      <c r="K19" s="185"/>
      <c r="L19" s="185"/>
      <c r="M19" s="185"/>
      <c r="N19" s="185">
        <v>723</v>
      </c>
      <c r="O19" s="185"/>
      <c r="P19" s="185"/>
      <c r="Q19" s="185"/>
      <c r="R19" s="257">
        <f t="shared" si="2"/>
        <v>723</v>
      </c>
    </row>
    <row r="20" s="139" customFormat="1" ht="24.75" customHeight="1" spans="1:18">
      <c r="A20" s="189" t="s">
        <v>44</v>
      </c>
      <c r="B20" s="193" t="s">
        <v>45</v>
      </c>
      <c r="C20" s="182">
        <f t="shared" si="7"/>
        <v>1924</v>
      </c>
      <c r="D20" s="173">
        <v>428</v>
      </c>
      <c r="E20" s="172"/>
      <c r="F20" s="172">
        <v>170</v>
      </c>
      <c r="G20" s="172">
        <v>177</v>
      </c>
      <c r="H20" s="172">
        <v>70</v>
      </c>
      <c r="I20" s="172">
        <v>115</v>
      </c>
      <c r="J20" s="172">
        <v>172</v>
      </c>
      <c r="K20" s="172">
        <v>121</v>
      </c>
      <c r="L20" s="172">
        <v>153</v>
      </c>
      <c r="M20" s="172">
        <v>111</v>
      </c>
      <c r="N20" s="185">
        <v>104</v>
      </c>
      <c r="O20" s="172">
        <v>81</v>
      </c>
      <c r="P20" s="172">
        <v>98</v>
      </c>
      <c r="Q20" s="172">
        <v>124</v>
      </c>
      <c r="R20" s="257">
        <f t="shared" si="2"/>
        <v>1496</v>
      </c>
    </row>
    <row r="21" s="139" customFormat="1" ht="24.75" customHeight="1" spans="1:18">
      <c r="A21" s="170"/>
      <c r="B21" s="193"/>
      <c r="C21" s="182"/>
      <c r="D21" s="173"/>
      <c r="E21" s="172"/>
      <c r="F21" s="172"/>
      <c r="G21" s="172"/>
      <c r="H21" s="172"/>
      <c r="I21" s="172"/>
      <c r="J21" s="172"/>
      <c r="K21" s="172"/>
      <c r="L21" s="172"/>
      <c r="M21" s="172"/>
      <c r="N21" s="172"/>
      <c r="O21" s="172"/>
      <c r="P21" s="172"/>
      <c r="Q21" s="172"/>
      <c r="R21" s="257">
        <f t="shared" si="2"/>
        <v>0</v>
      </c>
    </row>
    <row r="22" s="141" customFormat="1" ht="24.75" customHeight="1" spans="1:18">
      <c r="A22" s="178" t="s">
        <v>46</v>
      </c>
      <c r="B22" s="179"/>
      <c r="C22" s="180">
        <f t="shared" ref="C22:C36" si="8">SUM(D22:Q22)</f>
        <v>595983</v>
      </c>
      <c r="D22" s="181">
        <f t="shared" ref="D22:Q22" si="9">SUM(D23:D36)</f>
        <v>90679</v>
      </c>
      <c r="E22" s="180">
        <f t="shared" si="9"/>
        <v>19000</v>
      </c>
      <c r="F22" s="180">
        <f t="shared" si="9"/>
        <v>43576</v>
      </c>
      <c r="G22" s="180">
        <f t="shared" si="9"/>
        <v>93369</v>
      </c>
      <c r="H22" s="180">
        <f t="shared" si="9"/>
        <v>39719</v>
      </c>
      <c r="I22" s="180">
        <f t="shared" si="9"/>
        <v>37413</v>
      </c>
      <c r="J22" s="180">
        <f t="shared" si="9"/>
        <v>56487</v>
      </c>
      <c r="K22" s="180">
        <f t="shared" si="9"/>
        <v>44899</v>
      </c>
      <c r="L22" s="180">
        <f t="shared" si="9"/>
        <v>45182</v>
      </c>
      <c r="M22" s="180">
        <f t="shared" si="9"/>
        <v>28819</v>
      </c>
      <c r="N22" s="180">
        <f t="shared" si="9"/>
        <v>24685</v>
      </c>
      <c r="O22" s="180">
        <f t="shared" si="9"/>
        <v>34092</v>
      </c>
      <c r="P22" s="180">
        <f t="shared" si="9"/>
        <v>23994</v>
      </c>
      <c r="Q22" s="180">
        <f t="shared" si="9"/>
        <v>14069</v>
      </c>
      <c r="R22" s="257">
        <f t="shared" si="2"/>
        <v>486304</v>
      </c>
    </row>
    <row r="23" s="143" customFormat="1" ht="24.75" customHeight="1" spans="1:18">
      <c r="A23" s="195" t="s">
        <v>47</v>
      </c>
      <c r="B23" s="196" t="s">
        <v>48</v>
      </c>
      <c r="C23" s="197">
        <f t="shared" si="8"/>
        <v>222976</v>
      </c>
      <c r="D23" s="198">
        <v>30111</v>
      </c>
      <c r="E23" s="199"/>
      <c r="F23" s="199">
        <v>4168</v>
      </c>
      <c r="G23" s="199">
        <v>44647</v>
      </c>
      <c r="H23" s="199">
        <v>15790</v>
      </c>
      <c r="I23" s="199">
        <v>14546</v>
      </c>
      <c r="J23" s="199">
        <v>25404</v>
      </c>
      <c r="K23" s="199">
        <v>20260</v>
      </c>
      <c r="L23" s="199">
        <v>20747</v>
      </c>
      <c r="M23" s="199">
        <v>9839</v>
      </c>
      <c r="N23" s="199">
        <v>7884</v>
      </c>
      <c r="O23" s="199">
        <v>14611</v>
      </c>
      <c r="P23" s="199">
        <v>8525</v>
      </c>
      <c r="Q23" s="199">
        <v>6444</v>
      </c>
      <c r="R23" s="258">
        <f t="shared" si="2"/>
        <v>192865</v>
      </c>
    </row>
    <row r="24" s="144" customFormat="1" ht="24.75" customHeight="1" spans="1:18">
      <c r="A24" s="200" t="s">
        <v>49</v>
      </c>
      <c r="B24" s="201" t="s">
        <v>50</v>
      </c>
      <c r="C24" s="197">
        <f t="shared" si="8"/>
        <v>16693</v>
      </c>
      <c r="D24" s="202">
        <v>1419</v>
      </c>
      <c r="E24" s="203"/>
      <c r="F24" s="204">
        <v>1886</v>
      </c>
      <c r="G24" s="204">
        <v>2483</v>
      </c>
      <c r="H24" s="204">
        <v>1204</v>
      </c>
      <c r="I24" s="204">
        <v>1317</v>
      </c>
      <c r="J24" s="204">
        <v>1649</v>
      </c>
      <c r="K24" s="204">
        <v>1283</v>
      </c>
      <c r="L24" s="204">
        <v>1304</v>
      </c>
      <c r="M24" s="204">
        <v>972</v>
      </c>
      <c r="N24" s="204">
        <v>869</v>
      </c>
      <c r="O24" s="204">
        <v>1034</v>
      </c>
      <c r="P24" s="204">
        <v>855</v>
      </c>
      <c r="Q24" s="204">
        <v>418</v>
      </c>
      <c r="R24" s="257">
        <f t="shared" si="2"/>
        <v>15274</v>
      </c>
    </row>
    <row r="25" s="144" customFormat="1" ht="24.75" customHeight="1" spans="1:18">
      <c r="A25" s="200" t="s">
        <v>51</v>
      </c>
      <c r="B25" s="201" t="s">
        <v>52</v>
      </c>
      <c r="C25" s="197">
        <f t="shared" si="8"/>
        <v>17732</v>
      </c>
      <c r="D25" s="205">
        <v>1468</v>
      </c>
      <c r="E25" s="203"/>
      <c r="F25" s="206">
        <v>1950</v>
      </c>
      <c r="G25" s="206">
        <v>2699</v>
      </c>
      <c r="H25" s="206">
        <v>1282</v>
      </c>
      <c r="I25" s="206">
        <v>1387</v>
      </c>
      <c r="J25" s="206">
        <v>1752</v>
      </c>
      <c r="K25" s="206">
        <v>1410</v>
      </c>
      <c r="L25" s="206">
        <v>1447</v>
      </c>
      <c r="M25" s="206">
        <v>1004</v>
      </c>
      <c r="N25" s="206">
        <v>908</v>
      </c>
      <c r="O25" s="206">
        <v>1098</v>
      </c>
      <c r="P25" s="206">
        <v>894</v>
      </c>
      <c r="Q25" s="206">
        <v>433</v>
      </c>
      <c r="R25" s="257">
        <f t="shared" si="2"/>
        <v>16264</v>
      </c>
    </row>
    <row r="26" s="144" customFormat="1" ht="24.75" customHeight="1" spans="1:18">
      <c r="A26" s="200" t="s">
        <v>53</v>
      </c>
      <c r="B26" s="201" t="s">
        <v>54</v>
      </c>
      <c r="C26" s="197">
        <f t="shared" si="8"/>
        <v>31367</v>
      </c>
      <c r="D26" s="205">
        <v>4513</v>
      </c>
      <c r="E26" s="203"/>
      <c r="F26" s="206">
        <v>3534</v>
      </c>
      <c r="G26" s="206">
        <v>5417</v>
      </c>
      <c r="H26" s="206">
        <v>2016</v>
      </c>
      <c r="I26" s="206">
        <v>1958</v>
      </c>
      <c r="J26" s="206">
        <v>3207</v>
      </c>
      <c r="K26" s="206">
        <v>2388</v>
      </c>
      <c r="L26" s="206">
        <v>2581</v>
      </c>
      <c r="M26" s="206">
        <v>1377</v>
      </c>
      <c r="N26" s="206">
        <v>1198</v>
      </c>
      <c r="O26" s="206">
        <v>1583</v>
      </c>
      <c r="P26" s="206">
        <v>1187</v>
      </c>
      <c r="Q26" s="206">
        <v>408</v>
      </c>
      <c r="R26" s="257">
        <f t="shared" si="2"/>
        <v>26854</v>
      </c>
    </row>
    <row r="27" s="144" customFormat="1" ht="24.75" customHeight="1" spans="1:18">
      <c r="A27" s="200" t="s">
        <v>55</v>
      </c>
      <c r="B27" s="201" t="s">
        <v>56</v>
      </c>
      <c r="C27" s="197">
        <f t="shared" si="8"/>
        <v>66752</v>
      </c>
      <c r="D27" s="207">
        <v>5690</v>
      </c>
      <c r="E27" s="203"/>
      <c r="F27" s="208">
        <v>7848</v>
      </c>
      <c r="G27" s="209">
        <v>9924</v>
      </c>
      <c r="H27" s="210">
        <v>4950</v>
      </c>
      <c r="I27" s="246">
        <v>5038</v>
      </c>
      <c r="J27" s="247">
        <v>6218</v>
      </c>
      <c r="K27" s="248">
        <v>5174</v>
      </c>
      <c r="L27" s="248">
        <v>5206</v>
      </c>
      <c r="M27" s="249">
        <v>4064</v>
      </c>
      <c r="N27" s="250">
        <v>3412</v>
      </c>
      <c r="O27" s="251">
        <v>4336</v>
      </c>
      <c r="P27" s="251">
        <v>3228</v>
      </c>
      <c r="Q27" s="251">
        <v>1664</v>
      </c>
      <c r="R27" s="257">
        <f t="shared" si="2"/>
        <v>61062</v>
      </c>
    </row>
    <row r="28" s="144" customFormat="1" ht="24.75" customHeight="1" spans="1:18">
      <c r="A28" s="200" t="s">
        <v>57</v>
      </c>
      <c r="B28" s="201" t="s">
        <v>58</v>
      </c>
      <c r="C28" s="197">
        <f t="shared" si="8"/>
        <v>121196</v>
      </c>
      <c r="D28" s="211">
        <v>10503</v>
      </c>
      <c r="E28" s="203"/>
      <c r="F28" s="212">
        <v>13747</v>
      </c>
      <c r="G28" s="212">
        <v>17509</v>
      </c>
      <c r="H28" s="212">
        <v>9387</v>
      </c>
      <c r="I28" s="212">
        <v>8859</v>
      </c>
      <c r="J28" s="212">
        <v>11640</v>
      </c>
      <c r="K28" s="212">
        <v>9293</v>
      </c>
      <c r="L28" s="212">
        <v>9031</v>
      </c>
      <c r="M28" s="212">
        <v>7479</v>
      </c>
      <c r="N28" s="212">
        <v>6837</v>
      </c>
      <c r="O28" s="212">
        <v>7997</v>
      </c>
      <c r="P28" s="212">
        <v>5621</v>
      </c>
      <c r="Q28" s="212">
        <v>3293</v>
      </c>
      <c r="R28" s="257">
        <f t="shared" si="2"/>
        <v>110693</v>
      </c>
    </row>
    <row r="29" s="145" customFormat="1" ht="24.75" customHeight="1" spans="1:18">
      <c r="A29" s="200" t="s">
        <v>59</v>
      </c>
      <c r="B29" s="171" t="s">
        <v>60</v>
      </c>
      <c r="C29" s="197">
        <f t="shared" si="8"/>
        <v>1428</v>
      </c>
      <c r="D29" s="213">
        <v>700</v>
      </c>
      <c r="E29" s="214"/>
      <c r="F29" s="214">
        <v>108</v>
      </c>
      <c r="G29" s="214">
        <v>84</v>
      </c>
      <c r="H29" s="214">
        <v>60</v>
      </c>
      <c r="I29" s="214">
        <v>40</v>
      </c>
      <c r="J29" s="214">
        <v>64</v>
      </c>
      <c r="K29" s="214">
        <v>92</v>
      </c>
      <c r="L29" s="214">
        <v>72</v>
      </c>
      <c r="M29" s="214">
        <v>76</v>
      </c>
      <c r="N29" s="214">
        <v>20</v>
      </c>
      <c r="O29" s="214">
        <v>44</v>
      </c>
      <c r="P29" s="214">
        <v>20</v>
      </c>
      <c r="Q29" s="214">
        <v>48</v>
      </c>
      <c r="R29" s="257">
        <f t="shared" si="2"/>
        <v>728</v>
      </c>
    </row>
    <row r="30" s="146" customFormat="1" ht="24.75" customHeight="1" spans="1:18">
      <c r="A30" s="215" t="s">
        <v>61</v>
      </c>
      <c r="B30" s="196" t="s">
        <v>62</v>
      </c>
      <c r="C30" s="197">
        <f t="shared" si="8"/>
        <v>17397</v>
      </c>
      <c r="D30" s="216">
        <v>17397</v>
      </c>
      <c r="E30" s="217"/>
      <c r="F30" s="217"/>
      <c r="G30" s="217"/>
      <c r="H30" s="217"/>
      <c r="I30" s="217"/>
      <c r="J30" s="217"/>
      <c r="K30" s="217"/>
      <c r="L30" s="217"/>
      <c r="M30" s="217"/>
      <c r="N30" s="217"/>
      <c r="O30" s="217"/>
      <c r="P30" s="217"/>
      <c r="Q30" s="217"/>
      <c r="R30" s="258">
        <f t="shared" si="2"/>
        <v>0</v>
      </c>
    </row>
    <row r="31" s="142" customFormat="1" ht="24.75" customHeight="1" spans="1:18">
      <c r="A31" s="200" t="s">
        <v>63</v>
      </c>
      <c r="B31" s="218" t="s">
        <v>64</v>
      </c>
      <c r="C31" s="197">
        <f t="shared" si="8"/>
        <v>56800</v>
      </c>
      <c r="D31" s="207">
        <v>15946</v>
      </c>
      <c r="E31" s="219"/>
      <c r="F31" s="219">
        <v>5966</v>
      </c>
      <c r="G31" s="219">
        <v>7248</v>
      </c>
      <c r="H31" s="219">
        <v>3524</v>
      </c>
      <c r="I31" s="219">
        <v>2966</v>
      </c>
      <c r="J31" s="219">
        <v>4598</v>
      </c>
      <c r="K31" s="252">
        <v>3360</v>
      </c>
      <c r="L31" s="252">
        <v>3248</v>
      </c>
      <c r="M31" s="252">
        <v>2320</v>
      </c>
      <c r="N31" s="252">
        <v>2412</v>
      </c>
      <c r="O31" s="252">
        <v>2256</v>
      </c>
      <c r="P31" s="253">
        <v>2102</v>
      </c>
      <c r="Q31" s="253">
        <v>854</v>
      </c>
      <c r="R31" s="257">
        <f t="shared" si="2"/>
        <v>40854</v>
      </c>
    </row>
    <row r="32" s="145" customFormat="1" ht="24.75" customHeight="1" spans="1:18">
      <c r="A32" s="200" t="s">
        <v>65</v>
      </c>
      <c r="B32" s="218" t="s">
        <v>66</v>
      </c>
      <c r="C32" s="197">
        <f t="shared" si="8"/>
        <v>13600</v>
      </c>
      <c r="D32" s="213">
        <v>2932</v>
      </c>
      <c r="E32" s="214"/>
      <c r="F32" s="185">
        <v>1416</v>
      </c>
      <c r="G32" s="185">
        <v>1728</v>
      </c>
      <c r="H32" s="185">
        <v>852</v>
      </c>
      <c r="I32" s="185">
        <v>780</v>
      </c>
      <c r="J32" s="185">
        <v>1308</v>
      </c>
      <c r="K32" s="185">
        <v>900</v>
      </c>
      <c r="L32" s="185">
        <v>852</v>
      </c>
      <c r="M32" s="185">
        <v>624</v>
      </c>
      <c r="N32" s="185">
        <v>696</v>
      </c>
      <c r="O32" s="185">
        <v>720</v>
      </c>
      <c r="P32" s="185">
        <v>552</v>
      </c>
      <c r="Q32" s="185">
        <v>240</v>
      </c>
      <c r="R32" s="257">
        <f t="shared" si="2"/>
        <v>10668</v>
      </c>
    </row>
    <row r="33" s="145" customFormat="1" ht="24.75" customHeight="1" spans="1:18">
      <c r="A33" s="200" t="s">
        <v>67</v>
      </c>
      <c r="B33" s="218" t="s">
        <v>68</v>
      </c>
      <c r="C33" s="182">
        <f t="shared" si="8"/>
        <v>525</v>
      </c>
      <c r="D33" s="213"/>
      <c r="E33" s="214"/>
      <c r="F33" s="185">
        <v>140</v>
      </c>
      <c r="G33" s="185">
        <v>77</v>
      </c>
      <c r="H33" s="185">
        <v>31</v>
      </c>
      <c r="I33" s="185">
        <v>25</v>
      </c>
      <c r="J33" s="185">
        <v>31</v>
      </c>
      <c r="K33" s="185">
        <v>35</v>
      </c>
      <c r="L33" s="185">
        <v>33</v>
      </c>
      <c r="M33" s="185">
        <v>51</v>
      </c>
      <c r="N33" s="185">
        <v>21</v>
      </c>
      <c r="O33" s="185">
        <v>20</v>
      </c>
      <c r="P33" s="185">
        <v>48</v>
      </c>
      <c r="Q33" s="185">
        <v>13</v>
      </c>
      <c r="R33" s="257"/>
    </row>
    <row r="34" s="145" customFormat="1" ht="24.75" customHeight="1" spans="1:18">
      <c r="A34" s="200" t="s">
        <v>69</v>
      </c>
      <c r="B34" s="218" t="s">
        <v>70</v>
      </c>
      <c r="C34" s="182">
        <f t="shared" si="8"/>
        <v>10517</v>
      </c>
      <c r="D34" s="213"/>
      <c r="E34" s="214"/>
      <c r="F34" s="214">
        <v>2813</v>
      </c>
      <c r="G34" s="214">
        <v>1553</v>
      </c>
      <c r="H34" s="214">
        <v>623</v>
      </c>
      <c r="I34" s="214">
        <v>497</v>
      </c>
      <c r="J34" s="214">
        <v>616</v>
      </c>
      <c r="K34" s="214">
        <v>704</v>
      </c>
      <c r="L34" s="214">
        <v>661</v>
      </c>
      <c r="M34" s="214">
        <v>1013</v>
      </c>
      <c r="N34" s="214">
        <v>428</v>
      </c>
      <c r="O34" s="214">
        <v>393</v>
      </c>
      <c r="P34" s="214">
        <v>962</v>
      </c>
      <c r="Q34" s="214">
        <v>254</v>
      </c>
      <c r="R34" s="257">
        <f t="shared" ref="R34:R44" si="10">SUM(F34:Q34)</f>
        <v>10517</v>
      </c>
    </row>
    <row r="35" s="145" customFormat="1" ht="24.75" customHeight="1" spans="1:18">
      <c r="A35" s="200" t="s">
        <v>69</v>
      </c>
      <c r="B35" s="218" t="s">
        <v>71</v>
      </c>
      <c r="C35" s="182">
        <f t="shared" si="8"/>
        <v>1900</v>
      </c>
      <c r="D35" s="213"/>
      <c r="E35" s="214">
        <v>1900</v>
      </c>
      <c r="F35" s="214"/>
      <c r="G35" s="214"/>
      <c r="H35" s="214"/>
      <c r="I35" s="214"/>
      <c r="J35" s="214"/>
      <c r="K35" s="214"/>
      <c r="L35" s="214"/>
      <c r="M35" s="214"/>
      <c r="N35" s="214"/>
      <c r="O35" s="214"/>
      <c r="P35" s="214"/>
      <c r="Q35" s="214"/>
      <c r="R35" s="257">
        <f t="shared" si="10"/>
        <v>0</v>
      </c>
    </row>
    <row r="36" s="145" customFormat="1" ht="24.75" customHeight="1" spans="1:18">
      <c r="A36" s="200" t="s">
        <v>69</v>
      </c>
      <c r="B36" s="218" t="s">
        <v>72</v>
      </c>
      <c r="C36" s="182">
        <f t="shared" si="8"/>
        <v>17100</v>
      </c>
      <c r="D36" s="213"/>
      <c r="E36" s="214">
        <v>17100</v>
      </c>
      <c r="F36" s="214"/>
      <c r="G36" s="214"/>
      <c r="H36" s="214"/>
      <c r="I36" s="214"/>
      <c r="J36" s="214"/>
      <c r="K36" s="214"/>
      <c r="L36" s="214"/>
      <c r="M36" s="214"/>
      <c r="N36" s="214"/>
      <c r="O36" s="214"/>
      <c r="P36" s="214"/>
      <c r="Q36" s="214"/>
      <c r="R36" s="257">
        <f t="shared" si="10"/>
        <v>0</v>
      </c>
    </row>
    <row r="37" s="145" customFormat="1" ht="24.75" customHeight="1" spans="1:18">
      <c r="A37" s="200"/>
      <c r="B37" s="218"/>
      <c r="C37" s="220"/>
      <c r="D37" s="221"/>
      <c r="E37" s="222"/>
      <c r="F37" s="222"/>
      <c r="G37" s="222"/>
      <c r="H37" s="222"/>
      <c r="I37" s="222"/>
      <c r="J37" s="222"/>
      <c r="K37" s="254"/>
      <c r="L37" s="254"/>
      <c r="M37" s="254"/>
      <c r="N37" s="254"/>
      <c r="O37" s="254"/>
      <c r="P37" s="255"/>
      <c r="Q37" s="255"/>
      <c r="R37" s="257">
        <f t="shared" si="10"/>
        <v>0</v>
      </c>
    </row>
    <row r="38" s="141" customFormat="1" ht="24.75" customHeight="1" spans="1:18">
      <c r="A38" s="178" t="s">
        <v>73</v>
      </c>
      <c r="B38" s="223"/>
      <c r="C38" s="180">
        <f t="shared" ref="C38:C51" si="11">SUM(D38:Q38)</f>
        <v>352904</v>
      </c>
      <c r="D38" s="224">
        <f>SUM(D39:D40)</f>
        <v>0</v>
      </c>
      <c r="E38" s="225">
        <f>SUM(E39:E40)</f>
        <v>0</v>
      </c>
      <c r="F38" s="225">
        <f t="shared" ref="F38:Q38" si="12">SUM(F39:F47)</f>
        <v>23605</v>
      </c>
      <c r="G38" s="225">
        <f t="shared" si="12"/>
        <v>61380</v>
      </c>
      <c r="H38" s="225">
        <f t="shared" si="12"/>
        <v>34104</v>
      </c>
      <c r="I38" s="225">
        <f t="shared" si="12"/>
        <v>26824</v>
      </c>
      <c r="J38" s="225">
        <f t="shared" si="12"/>
        <v>43399</v>
      </c>
      <c r="K38" s="225">
        <f t="shared" si="12"/>
        <v>36908</v>
      </c>
      <c r="L38" s="225">
        <f t="shared" si="12"/>
        <v>26143</v>
      </c>
      <c r="M38" s="225">
        <f t="shared" si="12"/>
        <v>20681</v>
      </c>
      <c r="N38" s="225">
        <f t="shared" si="12"/>
        <v>17174</v>
      </c>
      <c r="O38" s="225">
        <f t="shared" si="12"/>
        <v>31067</v>
      </c>
      <c r="P38" s="225">
        <f t="shared" si="12"/>
        <v>20686</v>
      </c>
      <c r="Q38" s="225">
        <f t="shared" si="12"/>
        <v>10933</v>
      </c>
      <c r="R38" s="257">
        <f t="shared" si="10"/>
        <v>352904</v>
      </c>
    </row>
    <row r="39" s="142" customFormat="1" ht="24.75" customHeight="1" spans="1:18">
      <c r="A39" s="226" t="s">
        <v>74</v>
      </c>
      <c r="B39" s="226" t="s">
        <v>75</v>
      </c>
      <c r="C39" s="227">
        <f t="shared" si="11"/>
        <v>69671</v>
      </c>
      <c r="D39" s="228"/>
      <c r="E39" s="229"/>
      <c r="F39" s="229">
        <v>6502</v>
      </c>
      <c r="G39" s="229">
        <v>12550</v>
      </c>
      <c r="H39" s="229">
        <v>5999</v>
      </c>
      <c r="I39" s="229">
        <v>4683</v>
      </c>
      <c r="J39" s="229">
        <v>7616</v>
      </c>
      <c r="K39" s="229">
        <v>8137</v>
      </c>
      <c r="L39" s="229">
        <v>6401</v>
      </c>
      <c r="M39" s="229">
        <v>3756</v>
      </c>
      <c r="N39" s="229">
        <v>3464</v>
      </c>
      <c r="O39" s="229">
        <v>5455</v>
      </c>
      <c r="P39" s="229">
        <v>3664</v>
      </c>
      <c r="Q39" s="229">
        <v>1444</v>
      </c>
      <c r="R39" s="257">
        <f t="shared" si="10"/>
        <v>69671</v>
      </c>
    </row>
    <row r="40" s="142" customFormat="1" ht="24.75" customHeight="1" spans="1:18">
      <c r="A40" s="226" t="s">
        <v>76</v>
      </c>
      <c r="B40" s="226" t="s">
        <v>77</v>
      </c>
      <c r="C40" s="227">
        <f t="shared" si="11"/>
        <v>2137</v>
      </c>
      <c r="D40" s="228"/>
      <c r="E40" s="229"/>
      <c r="F40" s="229">
        <v>204</v>
      </c>
      <c r="G40" s="229">
        <v>367</v>
      </c>
      <c r="H40" s="229">
        <v>247</v>
      </c>
      <c r="I40" s="229">
        <v>192</v>
      </c>
      <c r="J40" s="229">
        <v>197</v>
      </c>
      <c r="K40" s="229">
        <v>308</v>
      </c>
      <c r="L40" s="229">
        <v>102</v>
      </c>
      <c r="M40" s="229">
        <v>127</v>
      </c>
      <c r="N40" s="229">
        <v>103</v>
      </c>
      <c r="O40" s="229">
        <v>125</v>
      </c>
      <c r="P40" s="229">
        <v>111</v>
      </c>
      <c r="Q40" s="229">
        <v>54</v>
      </c>
      <c r="R40" s="257">
        <f t="shared" si="10"/>
        <v>2137</v>
      </c>
    </row>
    <row r="41" s="142" customFormat="1" ht="24.75" customHeight="1" spans="1:18">
      <c r="A41" s="226" t="s">
        <v>78</v>
      </c>
      <c r="B41" s="226" t="s">
        <v>79</v>
      </c>
      <c r="C41" s="227">
        <f t="shared" si="11"/>
        <v>7926</v>
      </c>
      <c r="D41" s="228"/>
      <c r="E41" s="229"/>
      <c r="F41" s="229">
        <v>757</v>
      </c>
      <c r="G41" s="229">
        <v>1360</v>
      </c>
      <c r="H41" s="229">
        <v>917</v>
      </c>
      <c r="I41" s="229">
        <v>711</v>
      </c>
      <c r="J41" s="229">
        <v>732</v>
      </c>
      <c r="K41" s="229">
        <v>1144</v>
      </c>
      <c r="L41" s="229">
        <v>380</v>
      </c>
      <c r="M41" s="229">
        <v>470</v>
      </c>
      <c r="N41" s="229">
        <v>383</v>
      </c>
      <c r="O41" s="229">
        <v>462</v>
      </c>
      <c r="P41" s="229">
        <v>412</v>
      </c>
      <c r="Q41" s="229">
        <v>198</v>
      </c>
      <c r="R41" s="257">
        <f t="shared" si="10"/>
        <v>7926</v>
      </c>
    </row>
    <row r="42" s="142" customFormat="1" ht="24.75" customHeight="1" spans="1:18">
      <c r="A42" s="226" t="s">
        <v>80</v>
      </c>
      <c r="B42" s="226" t="s">
        <v>81</v>
      </c>
      <c r="C42" s="227">
        <f t="shared" si="11"/>
        <v>2320</v>
      </c>
      <c r="D42" s="228"/>
      <c r="E42" s="229"/>
      <c r="F42" s="229">
        <v>214</v>
      </c>
      <c r="G42" s="229">
        <v>511</v>
      </c>
      <c r="H42" s="229">
        <v>208</v>
      </c>
      <c r="I42" s="229">
        <v>123</v>
      </c>
      <c r="J42" s="229">
        <v>281</v>
      </c>
      <c r="K42" s="229">
        <v>283</v>
      </c>
      <c r="L42" s="229">
        <v>169</v>
      </c>
      <c r="M42" s="229">
        <v>134</v>
      </c>
      <c r="N42" s="229">
        <v>116</v>
      </c>
      <c r="O42" s="229">
        <v>155</v>
      </c>
      <c r="P42" s="229">
        <v>89</v>
      </c>
      <c r="Q42" s="229">
        <v>37</v>
      </c>
      <c r="R42" s="257">
        <f t="shared" si="10"/>
        <v>2320</v>
      </c>
    </row>
    <row r="43" s="142" customFormat="1" ht="24.75" customHeight="1" spans="1:18">
      <c r="A43" s="226" t="s">
        <v>82</v>
      </c>
      <c r="B43" s="226" t="s">
        <v>83</v>
      </c>
      <c r="C43" s="227">
        <f t="shared" si="11"/>
        <v>9056</v>
      </c>
      <c r="D43" s="228"/>
      <c r="E43" s="229"/>
      <c r="F43" s="229">
        <v>929</v>
      </c>
      <c r="G43" s="229">
        <v>1283</v>
      </c>
      <c r="H43" s="229">
        <v>273</v>
      </c>
      <c r="I43" s="229">
        <v>918</v>
      </c>
      <c r="J43" s="229">
        <v>1862</v>
      </c>
      <c r="K43" s="229">
        <v>1168</v>
      </c>
      <c r="L43" s="229">
        <v>772</v>
      </c>
      <c r="M43" s="229">
        <v>374</v>
      </c>
      <c r="N43" s="229">
        <v>285</v>
      </c>
      <c r="O43" s="229">
        <v>482</v>
      </c>
      <c r="P43" s="229">
        <v>533</v>
      </c>
      <c r="Q43" s="229">
        <v>177</v>
      </c>
      <c r="R43" s="257">
        <f t="shared" si="10"/>
        <v>9056</v>
      </c>
    </row>
    <row r="44" s="142" customFormat="1" ht="24.75" customHeight="1" spans="1:18">
      <c r="A44" s="226" t="s">
        <v>84</v>
      </c>
      <c r="B44" s="226" t="s">
        <v>85</v>
      </c>
      <c r="C44" s="230">
        <f t="shared" si="11"/>
        <v>214268</v>
      </c>
      <c r="D44" s="228"/>
      <c r="E44" s="229"/>
      <c r="F44" s="229">
        <v>12702</v>
      </c>
      <c r="G44" s="229">
        <v>36851</v>
      </c>
      <c r="H44" s="229">
        <v>21519</v>
      </c>
      <c r="I44" s="229">
        <v>16469</v>
      </c>
      <c r="J44" s="229">
        <v>26842</v>
      </c>
      <c r="K44" s="229">
        <v>20983</v>
      </c>
      <c r="L44" s="229">
        <v>14867</v>
      </c>
      <c r="M44" s="229">
        <v>12912</v>
      </c>
      <c r="N44" s="229">
        <v>10508</v>
      </c>
      <c r="O44" s="229">
        <v>20156</v>
      </c>
      <c r="P44" s="229">
        <v>13063</v>
      </c>
      <c r="Q44" s="229">
        <v>7396</v>
      </c>
      <c r="R44" s="257">
        <f t="shared" si="10"/>
        <v>214268</v>
      </c>
    </row>
    <row r="45" s="142" customFormat="1" ht="24.75" customHeight="1" spans="1:18">
      <c r="A45" s="226" t="s">
        <v>86</v>
      </c>
      <c r="B45" s="226" t="s">
        <v>87</v>
      </c>
      <c r="C45" s="230">
        <f t="shared" si="11"/>
        <v>982</v>
      </c>
      <c r="D45" s="228"/>
      <c r="E45" s="229"/>
      <c r="F45" s="229">
        <v>93</v>
      </c>
      <c r="G45" s="229">
        <v>176</v>
      </c>
      <c r="H45" s="229">
        <v>116</v>
      </c>
      <c r="I45" s="229">
        <v>89</v>
      </c>
      <c r="J45" s="229">
        <v>89</v>
      </c>
      <c r="K45" s="229">
        <v>137</v>
      </c>
      <c r="L45" s="229">
        <v>51</v>
      </c>
      <c r="M45" s="229">
        <v>58</v>
      </c>
      <c r="N45" s="229">
        <v>42</v>
      </c>
      <c r="O45" s="229">
        <v>51</v>
      </c>
      <c r="P45" s="229">
        <v>52</v>
      </c>
      <c r="Q45" s="229">
        <v>28</v>
      </c>
      <c r="R45" s="257"/>
    </row>
    <row r="46" s="142" customFormat="1" ht="24.75" customHeight="1" spans="1:18">
      <c r="A46" s="226" t="s">
        <v>88</v>
      </c>
      <c r="B46" s="226" t="s">
        <v>89</v>
      </c>
      <c r="C46" s="230">
        <f t="shared" si="11"/>
        <v>4422</v>
      </c>
      <c r="D46" s="228"/>
      <c r="E46" s="229"/>
      <c r="F46" s="229">
        <v>397</v>
      </c>
      <c r="G46" s="229">
        <v>803</v>
      </c>
      <c r="H46" s="229">
        <v>437</v>
      </c>
      <c r="I46" s="229">
        <v>238</v>
      </c>
      <c r="J46" s="229">
        <v>598</v>
      </c>
      <c r="K46" s="229">
        <v>534</v>
      </c>
      <c r="L46" s="229">
        <v>312</v>
      </c>
      <c r="M46" s="229">
        <v>261</v>
      </c>
      <c r="N46" s="229">
        <v>249</v>
      </c>
      <c r="O46" s="229">
        <v>314</v>
      </c>
      <c r="P46" s="229">
        <v>196</v>
      </c>
      <c r="Q46" s="229">
        <v>83</v>
      </c>
      <c r="R46" s="257"/>
    </row>
    <row r="47" s="142" customFormat="1" ht="24.75" customHeight="1" spans="1:18">
      <c r="A47" s="226" t="s">
        <v>84</v>
      </c>
      <c r="B47" s="226" t="s">
        <v>90</v>
      </c>
      <c r="C47" s="230">
        <f t="shared" si="11"/>
        <v>42122</v>
      </c>
      <c r="D47" s="228"/>
      <c r="E47" s="229"/>
      <c r="F47" s="229">
        <v>1807</v>
      </c>
      <c r="G47" s="229">
        <v>7479</v>
      </c>
      <c r="H47" s="229">
        <v>4388</v>
      </c>
      <c r="I47" s="229">
        <v>3401</v>
      </c>
      <c r="J47" s="229">
        <v>5182</v>
      </c>
      <c r="K47" s="229">
        <v>4214</v>
      </c>
      <c r="L47" s="229">
        <v>3089</v>
      </c>
      <c r="M47" s="229">
        <v>2589</v>
      </c>
      <c r="N47" s="229">
        <v>2024</v>
      </c>
      <c r="O47" s="229">
        <v>3867</v>
      </c>
      <c r="P47" s="229">
        <v>2566</v>
      </c>
      <c r="Q47" s="229">
        <v>1516</v>
      </c>
      <c r="R47" s="257"/>
    </row>
    <row r="48" s="141" customFormat="1" ht="24.75" customHeight="1" spans="1:18">
      <c r="A48" s="178" t="s">
        <v>91</v>
      </c>
      <c r="B48" s="179"/>
      <c r="C48" s="180">
        <f t="shared" si="11"/>
        <v>34888</v>
      </c>
      <c r="D48" s="231">
        <f t="shared" ref="D48:Q48" si="13">SUM(D49:D51)</f>
        <v>6586</v>
      </c>
      <c r="E48" s="232">
        <f t="shared" si="13"/>
        <v>28</v>
      </c>
      <c r="F48" s="232">
        <f t="shared" si="13"/>
        <v>3072</v>
      </c>
      <c r="G48" s="232">
        <f t="shared" si="13"/>
        <v>5553</v>
      </c>
      <c r="H48" s="232">
        <f t="shared" si="13"/>
        <v>2535</v>
      </c>
      <c r="I48" s="232">
        <f t="shared" si="13"/>
        <v>1626</v>
      </c>
      <c r="J48" s="232">
        <f t="shared" si="13"/>
        <v>3736</v>
      </c>
      <c r="K48" s="232">
        <f t="shared" si="13"/>
        <v>3423</v>
      </c>
      <c r="L48" s="232">
        <f t="shared" si="13"/>
        <v>2291</v>
      </c>
      <c r="M48" s="232">
        <f t="shared" si="13"/>
        <v>1316</v>
      </c>
      <c r="N48" s="232">
        <f t="shared" si="13"/>
        <v>1533</v>
      </c>
      <c r="O48" s="232">
        <f t="shared" si="13"/>
        <v>1963</v>
      </c>
      <c r="P48" s="232">
        <f t="shared" si="13"/>
        <v>811</v>
      </c>
      <c r="Q48" s="232">
        <f t="shared" si="13"/>
        <v>415</v>
      </c>
      <c r="R48" s="257">
        <f t="shared" ref="R48:R54" si="14">SUM(F48:Q48)</f>
        <v>28274</v>
      </c>
    </row>
    <row r="49" s="142" customFormat="1" ht="24.75" customHeight="1" spans="1:18">
      <c r="A49" s="226" t="s">
        <v>92</v>
      </c>
      <c r="B49" s="226" t="s">
        <v>93</v>
      </c>
      <c r="C49" s="182">
        <f t="shared" si="11"/>
        <v>152</v>
      </c>
      <c r="D49" s="207">
        <v>53</v>
      </c>
      <c r="E49" s="219"/>
      <c r="F49" s="219">
        <v>15</v>
      </c>
      <c r="G49" s="219">
        <v>22</v>
      </c>
      <c r="H49" s="219">
        <v>4</v>
      </c>
      <c r="I49" s="219">
        <v>2</v>
      </c>
      <c r="J49" s="219">
        <v>14</v>
      </c>
      <c r="K49" s="253">
        <v>14</v>
      </c>
      <c r="L49" s="253">
        <v>7</v>
      </c>
      <c r="M49" s="253">
        <v>8</v>
      </c>
      <c r="N49" s="253">
        <v>6</v>
      </c>
      <c r="O49" s="253">
        <v>4</v>
      </c>
      <c r="P49" s="253">
        <v>0</v>
      </c>
      <c r="Q49" s="253">
        <v>3</v>
      </c>
      <c r="R49" s="257">
        <f t="shared" si="14"/>
        <v>99</v>
      </c>
    </row>
    <row r="50" s="142" customFormat="1" ht="24.75" customHeight="1" spans="1:18">
      <c r="A50" s="226" t="s">
        <v>92</v>
      </c>
      <c r="B50" s="226" t="s">
        <v>94</v>
      </c>
      <c r="C50" s="182">
        <f t="shared" si="11"/>
        <v>34636</v>
      </c>
      <c r="D50" s="207">
        <v>6433</v>
      </c>
      <c r="E50" s="219">
        <v>28</v>
      </c>
      <c r="F50" s="219">
        <v>3057</v>
      </c>
      <c r="G50" s="219">
        <v>5531</v>
      </c>
      <c r="H50" s="219">
        <v>2531</v>
      </c>
      <c r="I50" s="219">
        <v>1624</v>
      </c>
      <c r="J50" s="219">
        <v>3722</v>
      </c>
      <c r="K50" s="253">
        <v>3409</v>
      </c>
      <c r="L50" s="253">
        <v>2284</v>
      </c>
      <c r="M50" s="253">
        <v>1308</v>
      </c>
      <c r="N50" s="253">
        <v>1527</v>
      </c>
      <c r="O50" s="253">
        <v>1959</v>
      </c>
      <c r="P50" s="253">
        <v>811</v>
      </c>
      <c r="Q50" s="253">
        <v>412</v>
      </c>
      <c r="R50" s="257">
        <f t="shared" si="14"/>
        <v>28175</v>
      </c>
    </row>
    <row r="51" s="142" customFormat="1" ht="24.75" customHeight="1" spans="1:18">
      <c r="A51" s="226" t="s">
        <v>95</v>
      </c>
      <c r="B51" s="226" t="s">
        <v>96</v>
      </c>
      <c r="C51" s="182">
        <f t="shared" si="11"/>
        <v>100</v>
      </c>
      <c r="D51" s="207">
        <v>100</v>
      </c>
      <c r="E51" s="219"/>
      <c r="F51" s="219"/>
      <c r="G51" s="219"/>
      <c r="H51" s="219"/>
      <c r="I51" s="219"/>
      <c r="J51" s="219"/>
      <c r="K51" s="253"/>
      <c r="L51" s="253"/>
      <c r="M51" s="253"/>
      <c r="N51" s="253"/>
      <c r="O51" s="253"/>
      <c r="P51" s="253"/>
      <c r="Q51" s="253"/>
      <c r="R51" s="257">
        <f t="shared" si="14"/>
        <v>0</v>
      </c>
    </row>
    <row r="52" s="145" customFormat="1" ht="24.75" customHeight="1" spans="1:18">
      <c r="A52" s="233"/>
      <c r="B52" s="218"/>
      <c r="C52" s="172"/>
      <c r="D52" s="213"/>
      <c r="E52" s="214"/>
      <c r="F52" s="214"/>
      <c r="G52" s="214"/>
      <c r="H52" s="214"/>
      <c r="I52" s="214"/>
      <c r="J52" s="214"/>
      <c r="K52" s="255"/>
      <c r="L52" s="255"/>
      <c r="M52" s="255"/>
      <c r="N52" s="255"/>
      <c r="O52" s="255"/>
      <c r="P52" s="255"/>
      <c r="Q52" s="255"/>
      <c r="R52" s="257">
        <f t="shared" si="14"/>
        <v>0</v>
      </c>
    </row>
    <row r="53" s="141" customFormat="1" ht="24.75" customHeight="1" spans="1:18">
      <c r="A53" s="178" t="s">
        <v>97</v>
      </c>
      <c r="B53" s="234"/>
      <c r="C53" s="180">
        <f>SUM(D53:Q53)</f>
        <v>2447</v>
      </c>
      <c r="D53" s="224">
        <f>SUM(D54:D57)</f>
        <v>2447</v>
      </c>
      <c r="E53" s="180"/>
      <c r="F53" s="180"/>
      <c r="G53" s="180"/>
      <c r="H53" s="180"/>
      <c r="I53" s="180"/>
      <c r="J53" s="180"/>
      <c r="K53" s="180"/>
      <c r="L53" s="180"/>
      <c r="M53" s="180"/>
      <c r="N53" s="180"/>
      <c r="O53" s="180"/>
      <c r="P53" s="180"/>
      <c r="Q53" s="180"/>
      <c r="R53" s="257">
        <f t="shared" si="14"/>
        <v>0</v>
      </c>
    </row>
    <row r="54" s="139" customFormat="1" ht="24.75" customHeight="1" spans="1:18">
      <c r="A54" s="170" t="s">
        <v>98</v>
      </c>
      <c r="B54" s="201" t="s">
        <v>99</v>
      </c>
      <c r="C54" s="182">
        <f>SUM(D54:Q54)</f>
        <v>695</v>
      </c>
      <c r="D54" s="235">
        <v>695</v>
      </c>
      <c r="E54" s="172"/>
      <c r="F54" s="172"/>
      <c r="G54" s="172"/>
      <c r="H54" s="172"/>
      <c r="I54" s="172"/>
      <c r="J54" s="172"/>
      <c r="K54" s="172"/>
      <c r="L54" s="172"/>
      <c r="M54" s="172"/>
      <c r="N54" s="172"/>
      <c r="O54" s="172"/>
      <c r="P54" s="172"/>
      <c r="Q54" s="172"/>
      <c r="R54" s="257">
        <f t="shared" si="14"/>
        <v>0</v>
      </c>
    </row>
    <row r="55" s="139" customFormat="1" ht="24.75" customHeight="1" spans="1:18">
      <c r="A55" s="170" t="s">
        <v>100</v>
      </c>
      <c r="B55" s="170" t="s">
        <v>101</v>
      </c>
      <c r="C55" s="182">
        <f>SUM(D55:Q55)</f>
        <v>1688</v>
      </c>
      <c r="D55" s="235">
        <v>1688</v>
      </c>
      <c r="E55" s="172"/>
      <c r="F55" s="172"/>
      <c r="G55" s="172"/>
      <c r="H55" s="172"/>
      <c r="I55" s="172"/>
      <c r="J55" s="172"/>
      <c r="K55" s="172"/>
      <c r="L55" s="172"/>
      <c r="M55" s="172"/>
      <c r="N55" s="172"/>
      <c r="O55" s="172"/>
      <c r="P55" s="172"/>
      <c r="Q55" s="172"/>
      <c r="R55" s="257"/>
    </row>
    <row r="56" s="139" customFormat="1" ht="24.75" customHeight="1" spans="1:18">
      <c r="A56" s="170" t="s">
        <v>102</v>
      </c>
      <c r="B56" s="236" t="s">
        <v>103</v>
      </c>
      <c r="C56" s="182">
        <f>SUM(D56:Q56)</f>
        <v>64</v>
      </c>
      <c r="D56" s="190">
        <v>64</v>
      </c>
      <c r="E56" s="172"/>
      <c r="F56" s="172"/>
      <c r="G56" s="172"/>
      <c r="H56" s="172"/>
      <c r="I56" s="172"/>
      <c r="J56" s="172"/>
      <c r="K56" s="172"/>
      <c r="L56" s="172"/>
      <c r="M56" s="172"/>
      <c r="N56" s="172"/>
      <c r="O56" s="172"/>
      <c r="P56" s="172"/>
      <c r="Q56" s="172"/>
      <c r="R56" s="257">
        <f t="shared" ref="R56:R76" si="15">SUM(F56:Q56)</f>
        <v>0</v>
      </c>
    </row>
    <row r="57" s="145" customFormat="1" ht="24.75" customHeight="1" spans="1:18">
      <c r="A57" s="233"/>
      <c r="B57" s="218"/>
      <c r="C57" s="172"/>
      <c r="D57" s="190"/>
      <c r="E57" s="214"/>
      <c r="F57" s="214"/>
      <c r="G57" s="214"/>
      <c r="H57" s="214"/>
      <c r="I57" s="214"/>
      <c r="J57" s="214"/>
      <c r="K57" s="255"/>
      <c r="L57" s="255"/>
      <c r="M57" s="255"/>
      <c r="N57" s="255"/>
      <c r="O57" s="255"/>
      <c r="P57" s="255"/>
      <c r="Q57" s="255"/>
      <c r="R57" s="257">
        <f t="shared" si="15"/>
        <v>0</v>
      </c>
    </row>
    <row r="58" s="147" customFormat="1" ht="24.75" customHeight="1" spans="1:18">
      <c r="A58" s="178" t="s">
        <v>104</v>
      </c>
      <c r="B58" s="179"/>
      <c r="C58" s="180">
        <f>SUM(D58:Q58)</f>
        <v>132334</v>
      </c>
      <c r="D58" s="237">
        <f>SUM(D60)</f>
        <v>0</v>
      </c>
      <c r="E58" s="238">
        <f>SUM(E60)</f>
        <v>0</v>
      </c>
      <c r="F58" s="238">
        <f t="shared" ref="F58:Q58" si="16">SUM(F59:F60)</f>
        <v>5810</v>
      </c>
      <c r="G58" s="238">
        <f t="shared" si="16"/>
        <v>18885</v>
      </c>
      <c r="H58" s="238">
        <f t="shared" si="16"/>
        <v>8911</v>
      </c>
      <c r="I58" s="238">
        <f t="shared" si="16"/>
        <v>7867</v>
      </c>
      <c r="J58" s="238">
        <f t="shared" si="16"/>
        <v>14907</v>
      </c>
      <c r="K58" s="238">
        <f t="shared" si="16"/>
        <v>13582</v>
      </c>
      <c r="L58" s="238">
        <f t="shared" si="16"/>
        <v>13973</v>
      </c>
      <c r="M58" s="238">
        <f t="shared" si="16"/>
        <v>11263</v>
      </c>
      <c r="N58" s="238">
        <f t="shared" si="16"/>
        <v>6743</v>
      </c>
      <c r="O58" s="238">
        <f t="shared" si="16"/>
        <v>12355</v>
      </c>
      <c r="P58" s="238">
        <f t="shared" si="16"/>
        <v>9686</v>
      </c>
      <c r="Q58" s="238">
        <f t="shared" si="16"/>
        <v>8352</v>
      </c>
      <c r="R58" s="257">
        <f t="shared" si="15"/>
        <v>132334</v>
      </c>
    </row>
    <row r="59" s="144" customFormat="1" ht="24.75" customHeight="1" spans="1:18">
      <c r="A59" s="170" t="s">
        <v>105</v>
      </c>
      <c r="B59" s="170" t="s">
        <v>106</v>
      </c>
      <c r="C59" s="182">
        <f>SUM(D59:Q59)</f>
        <v>21560</v>
      </c>
      <c r="D59" s="239"/>
      <c r="E59" s="240"/>
      <c r="F59" s="241">
        <v>562</v>
      </c>
      <c r="G59" s="241">
        <v>3148</v>
      </c>
      <c r="H59" s="241">
        <v>861</v>
      </c>
      <c r="I59" s="241">
        <v>760</v>
      </c>
      <c r="J59" s="241">
        <v>3073</v>
      </c>
      <c r="K59" s="241">
        <v>2121</v>
      </c>
      <c r="L59" s="241">
        <v>2613</v>
      </c>
      <c r="M59" s="241">
        <v>1768</v>
      </c>
      <c r="N59" s="241">
        <v>1171</v>
      </c>
      <c r="O59" s="241">
        <v>1806</v>
      </c>
      <c r="P59" s="241">
        <v>1400</v>
      </c>
      <c r="Q59" s="259">
        <v>2277</v>
      </c>
      <c r="R59" s="257">
        <f t="shared" si="15"/>
        <v>21560</v>
      </c>
    </row>
    <row r="60" s="144" customFormat="1" ht="24.75" customHeight="1" spans="1:18">
      <c r="A60" s="170" t="s">
        <v>107</v>
      </c>
      <c r="B60" s="170" t="s">
        <v>108</v>
      </c>
      <c r="C60" s="182">
        <f>SUM(D60:Q60)</f>
        <v>110774</v>
      </c>
      <c r="D60" s="239"/>
      <c r="E60" s="240"/>
      <c r="F60" s="241">
        <v>5248</v>
      </c>
      <c r="G60" s="241">
        <v>15737</v>
      </c>
      <c r="H60" s="241">
        <v>8050</v>
      </c>
      <c r="I60" s="241">
        <v>7107</v>
      </c>
      <c r="J60" s="241">
        <v>11834</v>
      </c>
      <c r="K60" s="241">
        <v>11461</v>
      </c>
      <c r="L60" s="241">
        <v>11360</v>
      </c>
      <c r="M60" s="241">
        <v>9495</v>
      </c>
      <c r="N60" s="241">
        <v>5572</v>
      </c>
      <c r="O60" s="241">
        <v>10549</v>
      </c>
      <c r="P60" s="241">
        <v>8286</v>
      </c>
      <c r="Q60" s="259">
        <v>6075</v>
      </c>
      <c r="R60" s="257">
        <f t="shared" si="15"/>
        <v>110774</v>
      </c>
    </row>
    <row r="61" s="145" customFormat="1" ht="24.75" customHeight="1" spans="1:18">
      <c r="A61" s="233"/>
      <c r="B61" s="218"/>
      <c r="C61" s="172"/>
      <c r="D61" s="213"/>
      <c r="E61" s="214"/>
      <c r="F61" s="214"/>
      <c r="G61" s="214"/>
      <c r="H61" s="214"/>
      <c r="I61" s="214"/>
      <c r="J61" s="214"/>
      <c r="K61" s="255"/>
      <c r="L61" s="255"/>
      <c r="M61" s="255"/>
      <c r="N61" s="255"/>
      <c r="O61" s="255"/>
      <c r="P61" s="255"/>
      <c r="Q61" s="255"/>
      <c r="R61" s="257">
        <f t="shared" si="15"/>
        <v>0</v>
      </c>
    </row>
    <row r="62" s="141" customFormat="1" ht="24.75" customHeight="1" spans="1:18">
      <c r="A62" s="178" t="s">
        <v>109</v>
      </c>
      <c r="B62" s="179"/>
      <c r="C62" s="180">
        <f t="shared" ref="C62:Q62" si="17">SUM(C63:C78)</f>
        <v>790377</v>
      </c>
      <c r="D62" s="181">
        <f t="shared" si="17"/>
        <v>70396</v>
      </c>
      <c r="E62" s="180">
        <f t="shared" si="17"/>
        <v>0</v>
      </c>
      <c r="F62" s="180">
        <f t="shared" si="17"/>
        <v>82113</v>
      </c>
      <c r="G62" s="180">
        <f t="shared" si="17"/>
        <v>128148</v>
      </c>
      <c r="H62" s="180">
        <f t="shared" si="17"/>
        <v>55271</v>
      </c>
      <c r="I62" s="180">
        <f t="shared" si="17"/>
        <v>51202</v>
      </c>
      <c r="J62" s="180">
        <f t="shared" si="17"/>
        <v>106862</v>
      </c>
      <c r="K62" s="180">
        <f t="shared" si="17"/>
        <v>58508</v>
      </c>
      <c r="L62" s="180">
        <f t="shared" si="17"/>
        <v>53390</v>
      </c>
      <c r="M62" s="180">
        <f t="shared" si="17"/>
        <v>40763</v>
      </c>
      <c r="N62" s="180">
        <f t="shared" si="17"/>
        <v>39468</v>
      </c>
      <c r="O62" s="180">
        <f t="shared" si="17"/>
        <v>44324</v>
      </c>
      <c r="P62" s="180">
        <f t="shared" si="17"/>
        <v>33459</v>
      </c>
      <c r="Q62" s="180">
        <f t="shared" si="17"/>
        <v>26473</v>
      </c>
      <c r="R62" s="257">
        <f t="shared" si="15"/>
        <v>719981</v>
      </c>
    </row>
    <row r="63" s="144" customFormat="1" ht="24.75" customHeight="1" spans="1:18">
      <c r="A63" s="242" t="s">
        <v>110</v>
      </c>
      <c r="B63" s="170" t="s">
        <v>111</v>
      </c>
      <c r="C63" s="182">
        <f t="shared" ref="C63:C78" si="18">SUM(D63:Q63)</f>
        <v>226117</v>
      </c>
      <c r="D63" s="239">
        <v>23171</v>
      </c>
      <c r="E63" s="240"/>
      <c r="F63" s="240">
        <v>20216</v>
      </c>
      <c r="G63" s="240">
        <v>36653</v>
      </c>
      <c r="H63" s="240">
        <v>14164</v>
      </c>
      <c r="I63" s="240">
        <v>16116</v>
      </c>
      <c r="J63" s="240">
        <v>33397</v>
      </c>
      <c r="K63" s="240">
        <v>14784</v>
      </c>
      <c r="L63" s="240">
        <v>14889</v>
      </c>
      <c r="M63" s="240">
        <v>11333</v>
      </c>
      <c r="N63" s="240">
        <v>10117</v>
      </c>
      <c r="O63" s="240">
        <v>11368</v>
      </c>
      <c r="P63" s="240">
        <v>9588</v>
      </c>
      <c r="Q63" s="240">
        <v>10321</v>
      </c>
      <c r="R63" s="257">
        <f t="shared" si="15"/>
        <v>202946</v>
      </c>
    </row>
    <row r="64" s="144" customFormat="1" ht="24.75" customHeight="1" spans="1:18">
      <c r="A64" s="242" t="s">
        <v>112</v>
      </c>
      <c r="B64" s="170" t="s">
        <v>113</v>
      </c>
      <c r="C64" s="182">
        <f t="shared" si="18"/>
        <v>24588</v>
      </c>
      <c r="D64" s="239"/>
      <c r="E64" s="240"/>
      <c r="F64" s="240">
        <v>1847</v>
      </c>
      <c r="G64" s="240">
        <v>4884</v>
      </c>
      <c r="H64" s="240">
        <v>2190</v>
      </c>
      <c r="I64" s="240">
        <v>1824</v>
      </c>
      <c r="J64" s="240">
        <v>2709</v>
      </c>
      <c r="K64" s="240">
        <v>2524</v>
      </c>
      <c r="L64" s="240">
        <v>1974</v>
      </c>
      <c r="M64" s="240">
        <v>1913</v>
      </c>
      <c r="N64" s="240">
        <v>1542</v>
      </c>
      <c r="O64" s="240">
        <v>1546</v>
      </c>
      <c r="P64" s="240">
        <v>1414</v>
      </c>
      <c r="Q64" s="240">
        <v>221</v>
      </c>
      <c r="R64" s="257">
        <f t="shared" si="15"/>
        <v>24588</v>
      </c>
    </row>
    <row r="65" s="144" customFormat="1" ht="24.75" customHeight="1" spans="1:18">
      <c r="A65" s="242" t="s">
        <v>114</v>
      </c>
      <c r="B65" s="170" t="s">
        <v>115</v>
      </c>
      <c r="C65" s="182">
        <f t="shared" si="18"/>
        <v>127837</v>
      </c>
      <c r="D65" s="239">
        <v>10225</v>
      </c>
      <c r="E65" s="240"/>
      <c r="F65" s="240">
        <v>14623</v>
      </c>
      <c r="G65" s="240">
        <v>18372</v>
      </c>
      <c r="H65" s="240">
        <v>10101</v>
      </c>
      <c r="I65" s="240">
        <v>8723</v>
      </c>
      <c r="J65" s="240">
        <v>14103</v>
      </c>
      <c r="K65" s="240">
        <v>10496</v>
      </c>
      <c r="L65" s="240">
        <v>9273</v>
      </c>
      <c r="M65" s="240">
        <v>7249</v>
      </c>
      <c r="N65" s="240">
        <v>7168</v>
      </c>
      <c r="O65" s="240">
        <v>8544</v>
      </c>
      <c r="P65" s="240">
        <v>5555</v>
      </c>
      <c r="Q65" s="240">
        <v>3405</v>
      </c>
      <c r="R65" s="257">
        <f t="shared" si="15"/>
        <v>117612</v>
      </c>
    </row>
    <row r="66" s="144" customFormat="1" ht="24.75" customHeight="1" spans="1:18">
      <c r="A66" s="242" t="s">
        <v>116</v>
      </c>
      <c r="B66" s="170" t="s">
        <v>117</v>
      </c>
      <c r="C66" s="182">
        <f t="shared" si="18"/>
        <v>69850</v>
      </c>
      <c r="D66" s="239">
        <v>5109</v>
      </c>
      <c r="E66" s="240"/>
      <c r="F66" s="240">
        <v>8410</v>
      </c>
      <c r="G66" s="240">
        <v>10323</v>
      </c>
      <c r="H66" s="240">
        <v>5573</v>
      </c>
      <c r="I66" s="240">
        <v>4783</v>
      </c>
      <c r="J66" s="240">
        <v>7584</v>
      </c>
      <c r="K66" s="240">
        <v>5796</v>
      </c>
      <c r="L66" s="240">
        <v>5086</v>
      </c>
      <c r="M66" s="240">
        <v>3912</v>
      </c>
      <c r="N66" s="240">
        <v>3814</v>
      </c>
      <c r="O66" s="240">
        <v>4584</v>
      </c>
      <c r="P66" s="240">
        <v>3098</v>
      </c>
      <c r="Q66" s="240">
        <v>1778</v>
      </c>
      <c r="R66" s="257">
        <f t="shared" si="15"/>
        <v>64741</v>
      </c>
    </row>
    <row r="67" s="144" customFormat="1" ht="24.75" customHeight="1" spans="1:18">
      <c r="A67" s="242" t="s">
        <v>118</v>
      </c>
      <c r="B67" s="170"/>
      <c r="C67" s="182">
        <f t="shared" si="18"/>
        <v>83830</v>
      </c>
      <c r="D67" s="239">
        <v>7991</v>
      </c>
      <c r="E67" s="240"/>
      <c r="F67" s="240">
        <v>8809</v>
      </c>
      <c r="G67" s="240">
        <v>11670</v>
      </c>
      <c r="H67" s="240">
        <v>6762</v>
      </c>
      <c r="I67" s="240">
        <v>5686</v>
      </c>
      <c r="J67" s="240">
        <v>9114</v>
      </c>
      <c r="K67" s="240">
        <v>6748</v>
      </c>
      <c r="L67" s="240">
        <v>5999</v>
      </c>
      <c r="M67" s="240">
        <v>4766</v>
      </c>
      <c r="N67" s="240">
        <v>4745</v>
      </c>
      <c r="O67" s="240">
        <v>5778</v>
      </c>
      <c r="P67" s="240">
        <v>3551</v>
      </c>
      <c r="Q67" s="240">
        <v>2211</v>
      </c>
      <c r="R67" s="257">
        <f t="shared" si="15"/>
        <v>75839</v>
      </c>
    </row>
    <row r="68" s="144" customFormat="1" ht="24.75" customHeight="1" spans="1:18">
      <c r="A68" s="242" t="s">
        <v>119</v>
      </c>
      <c r="B68" s="170" t="s">
        <v>120</v>
      </c>
      <c r="C68" s="182">
        <f t="shared" si="18"/>
        <v>48664</v>
      </c>
      <c r="D68" s="239">
        <v>4034</v>
      </c>
      <c r="E68" s="240"/>
      <c r="F68" s="240">
        <v>5888</v>
      </c>
      <c r="G68" s="240">
        <v>7592</v>
      </c>
      <c r="H68" s="240">
        <v>3772</v>
      </c>
      <c r="I68" s="240">
        <v>3234</v>
      </c>
      <c r="J68" s="240">
        <v>5262</v>
      </c>
      <c r="K68" s="240">
        <v>3756</v>
      </c>
      <c r="L68" s="240">
        <v>3754</v>
      </c>
      <c r="M68" s="240">
        <v>2534</v>
      </c>
      <c r="N68" s="240">
        <v>2762</v>
      </c>
      <c r="O68" s="240">
        <v>2832</v>
      </c>
      <c r="P68" s="240">
        <v>2276</v>
      </c>
      <c r="Q68" s="240">
        <v>968</v>
      </c>
      <c r="R68" s="257">
        <f t="shared" si="15"/>
        <v>44630</v>
      </c>
    </row>
    <row r="69" s="144" customFormat="1" ht="24.75" customHeight="1" spans="1:18">
      <c r="A69" s="242" t="s">
        <v>121</v>
      </c>
      <c r="B69" s="170" t="s">
        <v>122</v>
      </c>
      <c r="C69" s="182">
        <f t="shared" si="18"/>
        <v>44471</v>
      </c>
      <c r="D69" s="239">
        <v>2474</v>
      </c>
      <c r="E69" s="240">
        <v>0</v>
      </c>
      <c r="F69" s="240">
        <v>3387</v>
      </c>
      <c r="G69" s="240">
        <v>9713</v>
      </c>
      <c r="H69" s="240">
        <v>2120</v>
      </c>
      <c r="I69" s="240">
        <v>1845</v>
      </c>
      <c r="J69" s="240">
        <v>11903</v>
      </c>
      <c r="K69" s="240">
        <v>2221</v>
      </c>
      <c r="L69" s="240">
        <v>2135</v>
      </c>
      <c r="M69" s="240">
        <v>1478</v>
      </c>
      <c r="N69" s="240">
        <v>1511</v>
      </c>
      <c r="O69" s="240">
        <v>1666</v>
      </c>
      <c r="P69" s="240">
        <v>1353</v>
      </c>
      <c r="Q69" s="240">
        <v>2665</v>
      </c>
      <c r="R69" s="257">
        <f t="shared" si="15"/>
        <v>41997</v>
      </c>
    </row>
    <row r="70" s="144" customFormat="1" ht="24.75" customHeight="1" spans="1:18">
      <c r="A70" s="242" t="s">
        <v>123</v>
      </c>
      <c r="B70" s="170" t="s">
        <v>124</v>
      </c>
      <c r="C70" s="182">
        <f t="shared" si="18"/>
        <v>-3319</v>
      </c>
      <c r="D70" s="239"/>
      <c r="E70" s="240"/>
      <c r="F70" s="240">
        <v>-207</v>
      </c>
      <c r="G70" s="240">
        <v>-598</v>
      </c>
      <c r="H70" s="240">
        <v>-355</v>
      </c>
      <c r="I70" s="240">
        <v>-312</v>
      </c>
      <c r="J70" s="240">
        <v>-235</v>
      </c>
      <c r="K70" s="240">
        <v>-110</v>
      </c>
      <c r="L70" s="240">
        <v>-569</v>
      </c>
      <c r="M70" s="240">
        <v>-184</v>
      </c>
      <c r="N70" s="240">
        <v>-185</v>
      </c>
      <c r="O70" s="240">
        <v>-400</v>
      </c>
      <c r="P70" s="240">
        <v>-128</v>
      </c>
      <c r="Q70" s="240">
        <v>-36</v>
      </c>
      <c r="R70" s="257">
        <f t="shared" si="15"/>
        <v>-3319</v>
      </c>
    </row>
    <row r="71" s="144" customFormat="1" ht="24.75" customHeight="1" spans="1:18">
      <c r="A71" s="242" t="s">
        <v>125</v>
      </c>
      <c r="B71" s="170" t="s">
        <v>126</v>
      </c>
      <c r="C71" s="182">
        <f t="shared" si="18"/>
        <v>6606</v>
      </c>
      <c r="D71" s="239">
        <v>1145</v>
      </c>
      <c r="E71" s="240"/>
      <c r="F71" s="240">
        <v>826</v>
      </c>
      <c r="G71" s="240">
        <v>833</v>
      </c>
      <c r="H71" s="240">
        <v>394</v>
      </c>
      <c r="I71" s="240">
        <v>371</v>
      </c>
      <c r="J71" s="240">
        <v>670</v>
      </c>
      <c r="K71" s="240">
        <v>506</v>
      </c>
      <c r="L71" s="240">
        <v>430</v>
      </c>
      <c r="M71" s="240">
        <v>375</v>
      </c>
      <c r="N71" s="240">
        <v>282</v>
      </c>
      <c r="O71" s="240">
        <v>389</v>
      </c>
      <c r="P71" s="240">
        <v>283</v>
      </c>
      <c r="Q71" s="240">
        <v>102</v>
      </c>
      <c r="R71" s="257">
        <f t="shared" si="15"/>
        <v>5461</v>
      </c>
    </row>
    <row r="72" s="144" customFormat="1" ht="24.75" customHeight="1" spans="1:18">
      <c r="A72" s="242" t="s">
        <v>127</v>
      </c>
      <c r="B72" s="170" t="s">
        <v>128</v>
      </c>
      <c r="C72" s="182">
        <f t="shared" si="18"/>
        <v>57627</v>
      </c>
      <c r="D72" s="239">
        <v>4724</v>
      </c>
      <c r="E72" s="240"/>
      <c r="F72" s="240">
        <v>4944</v>
      </c>
      <c r="G72" s="240">
        <v>12170</v>
      </c>
      <c r="H72" s="240">
        <v>2943</v>
      </c>
      <c r="I72" s="240">
        <v>2675</v>
      </c>
      <c r="J72" s="240">
        <v>13105</v>
      </c>
      <c r="K72" s="240">
        <v>3046</v>
      </c>
      <c r="L72" s="240">
        <v>3007</v>
      </c>
      <c r="M72" s="240">
        <v>2103</v>
      </c>
      <c r="N72" s="240">
        <v>2190</v>
      </c>
      <c r="O72" s="240">
        <v>2300</v>
      </c>
      <c r="P72" s="240">
        <v>1798</v>
      </c>
      <c r="Q72" s="240">
        <v>2622</v>
      </c>
      <c r="R72" s="257">
        <f t="shared" si="15"/>
        <v>52903</v>
      </c>
    </row>
    <row r="73" s="144" customFormat="1" ht="24.75" customHeight="1" spans="1:18">
      <c r="A73" s="242" t="s">
        <v>129</v>
      </c>
      <c r="B73" s="170" t="s">
        <v>130</v>
      </c>
      <c r="C73" s="182">
        <f t="shared" si="18"/>
        <v>6681</v>
      </c>
      <c r="D73" s="239">
        <v>772</v>
      </c>
      <c r="E73" s="240"/>
      <c r="F73" s="240">
        <v>910</v>
      </c>
      <c r="G73" s="240">
        <v>1101</v>
      </c>
      <c r="H73" s="240">
        <v>482</v>
      </c>
      <c r="I73" s="240">
        <v>431</v>
      </c>
      <c r="J73" s="240">
        <v>529</v>
      </c>
      <c r="K73" s="240">
        <v>579</v>
      </c>
      <c r="L73" s="240">
        <v>499</v>
      </c>
      <c r="M73" s="240">
        <v>361</v>
      </c>
      <c r="N73" s="240">
        <v>287</v>
      </c>
      <c r="O73" s="240">
        <v>378</v>
      </c>
      <c r="P73" s="240">
        <v>277</v>
      </c>
      <c r="Q73" s="240">
        <v>75</v>
      </c>
      <c r="R73" s="257">
        <f t="shared" si="15"/>
        <v>5909</v>
      </c>
    </row>
    <row r="74" s="144" customFormat="1" ht="24.75" customHeight="1" spans="1:18">
      <c r="A74" s="242" t="s">
        <v>131</v>
      </c>
      <c r="B74" s="170" t="s">
        <v>132</v>
      </c>
      <c r="C74" s="182">
        <f t="shared" si="18"/>
        <v>2433</v>
      </c>
      <c r="D74" s="239">
        <v>280</v>
      </c>
      <c r="E74" s="240"/>
      <c r="F74" s="240">
        <v>323</v>
      </c>
      <c r="G74" s="240">
        <v>378</v>
      </c>
      <c r="H74" s="240">
        <v>159</v>
      </c>
      <c r="I74" s="240">
        <v>143</v>
      </c>
      <c r="J74" s="240">
        <v>187</v>
      </c>
      <c r="K74" s="240">
        <v>316</v>
      </c>
      <c r="L74" s="240">
        <v>164</v>
      </c>
      <c r="M74" s="240">
        <v>122</v>
      </c>
      <c r="N74" s="240">
        <v>105</v>
      </c>
      <c r="O74" s="240">
        <v>133</v>
      </c>
      <c r="P74" s="240">
        <v>96</v>
      </c>
      <c r="Q74" s="240">
        <v>27</v>
      </c>
      <c r="R74" s="257">
        <f t="shared" si="15"/>
        <v>2153</v>
      </c>
    </row>
    <row r="75" s="144" customFormat="1" ht="24.75" customHeight="1" spans="1:18">
      <c r="A75" s="242" t="s">
        <v>133</v>
      </c>
      <c r="B75" s="170" t="s">
        <v>134</v>
      </c>
      <c r="C75" s="182">
        <f t="shared" si="18"/>
        <v>68</v>
      </c>
      <c r="D75" s="239">
        <v>10</v>
      </c>
      <c r="E75" s="240"/>
      <c r="F75" s="240">
        <v>3</v>
      </c>
      <c r="G75" s="240">
        <v>5</v>
      </c>
      <c r="H75" s="240">
        <v>6</v>
      </c>
      <c r="I75" s="240">
        <v>6</v>
      </c>
      <c r="J75" s="240">
        <v>6</v>
      </c>
      <c r="K75" s="240">
        <v>4</v>
      </c>
      <c r="L75" s="240">
        <v>5</v>
      </c>
      <c r="M75" s="240">
        <v>4</v>
      </c>
      <c r="N75" s="240">
        <v>5</v>
      </c>
      <c r="O75" s="240">
        <v>4</v>
      </c>
      <c r="P75" s="240">
        <v>5</v>
      </c>
      <c r="Q75" s="240">
        <v>5</v>
      </c>
      <c r="R75" s="257">
        <f t="shared" si="15"/>
        <v>58</v>
      </c>
    </row>
    <row r="76" s="144" customFormat="1" ht="24.75" customHeight="1" spans="1:18">
      <c r="A76" s="242" t="s">
        <v>135</v>
      </c>
      <c r="B76" s="170" t="s">
        <v>136</v>
      </c>
      <c r="C76" s="182">
        <f t="shared" si="18"/>
        <v>220</v>
      </c>
      <c r="D76" s="239">
        <v>51</v>
      </c>
      <c r="E76" s="240"/>
      <c r="F76" s="240">
        <v>12</v>
      </c>
      <c r="G76" s="240">
        <v>13</v>
      </c>
      <c r="H76" s="240">
        <v>14</v>
      </c>
      <c r="I76" s="240">
        <v>16</v>
      </c>
      <c r="J76" s="240">
        <v>17</v>
      </c>
      <c r="K76" s="240">
        <v>16</v>
      </c>
      <c r="L76" s="240">
        <v>17</v>
      </c>
      <c r="M76" s="240">
        <v>13</v>
      </c>
      <c r="N76" s="240">
        <v>16</v>
      </c>
      <c r="O76" s="240">
        <v>10</v>
      </c>
      <c r="P76" s="240">
        <v>12</v>
      </c>
      <c r="Q76" s="240">
        <v>13</v>
      </c>
      <c r="R76" s="257">
        <f t="shared" si="15"/>
        <v>169</v>
      </c>
    </row>
    <row r="77" s="144" customFormat="1" ht="24.75" customHeight="1" spans="1:18">
      <c r="A77" s="242" t="s">
        <v>137</v>
      </c>
      <c r="B77" s="242" t="s">
        <v>138</v>
      </c>
      <c r="C77" s="182">
        <f t="shared" si="18"/>
        <v>93426</v>
      </c>
      <c r="D77" s="239">
        <v>10288</v>
      </c>
      <c r="E77" s="240"/>
      <c r="F77" s="240">
        <v>11953</v>
      </c>
      <c r="G77" s="240">
        <v>14849</v>
      </c>
      <c r="H77" s="240">
        <v>6853</v>
      </c>
      <c r="I77" s="240">
        <v>5585</v>
      </c>
      <c r="J77" s="240">
        <v>8363</v>
      </c>
      <c r="K77" s="240">
        <v>7688</v>
      </c>
      <c r="L77" s="240">
        <v>6642</v>
      </c>
      <c r="M77" s="240">
        <v>4716</v>
      </c>
      <c r="N77" s="240">
        <v>5061</v>
      </c>
      <c r="O77" s="240">
        <v>5120</v>
      </c>
      <c r="P77" s="240">
        <v>4230</v>
      </c>
      <c r="Q77" s="240">
        <v>2078</v>
      </c>
      <c r="R77" s="257"/>
    </row>
    <row r="78" s="144" customFormat="1" ht="24.75" customHeight="1" spans="1:18">
      <c r="A78" s="242" t="s">
        <v>139</v>
      </c>
      <c r="B78" s="170" t="s">
        <v>140</v>
      </c>
      <c r="C78" s="182">
        <f t="shared" si="18"/>
        <v>1278</v>
      </c>
      <c r="D78" s="239">
        <v>122</v>
      </c>
      <c r="E78" s="240"/>
      <c r="F78" s="240">
        <v>169</v>
      </c>
      <c r="G78" s="240">
        <v>190</v>
      </c>
      <c r="H78" s="240">
        <v>93</v>
      </c>
      <c r="I78" s="240">
        <v>76</v>
      </c>
      <c r="J78" s="240">
        <v>148</v>
      </c>
      <c r="K78" s="240">
        <v>138</v>
      </c>
      <c r="L78" s="240">
        <v>85</v>
      </c>
      <c r="M78" s="240">
        <v>68</v>
      </c>
      <c r="N78" s="240">
        <v>48</v>
      </c>
      <c r="O78" s="240">
        <v>72</v>
      </c>
      <c r="P78" s="240">
        <v>51</v>
      </c>
      <c r="Q78" s="240">
        <v>18</v>
      </c>
      <c r="R78" s="257">
        <f t="shared" ref="R78:R97" si="19">SUM(F78:Q78)</f>
        <v>1156</v>
      </c>
    </row>
    <row r="79" s="148" customFormat="1" ht="24.75" customHeight="1" spans="1:18">
      <c r="A79" s="170"/>
      <c r="B79" s="171"/>
      <c r="C79" s="172"/>
      <c r="D79" s="207"/>
      <c r="E79" s="219"/>
      <c r="F79" s="219"/>
      <c r="G79" s="219"/>
      <c r="H79" s="219"/>
      <c r="I79" s="219"/>
      <c r="J79" s="219"/>
      <c r="K79" s="219"/>
      <c r="L79" s="219"/>
      <c r="M79" s="219"/>
      <c r="N79" s="219"/>
      <c r="O79" s="219"/>
      <c r="P79" s="219"/>
      <c r="Q79" s="219"/>
      <c r="R79" s="257">
        <f t="shared" si="19"/>
        <v>0</v>
      </c>
    </row>
    <row r="80" s="141" customFormat="1" ht="24.75" customHeight="1" spans="1:18">
      <c r="A80" s="178" t="s">
        <v>141</v>
      </c>
      <c r="B80" s="179"/>
      <c r="C80" s="180">
        <f t="shared" ref="C80:Q80" si="20">SUM(C81:C89)</f>
        <v>77314</v>
      </c>
      <c r="D80" s="181">
        <f t="shared" si="20"/>
        <v>1799</v>
      </c>
      <c r="E80" s="180">
        <f t="shared" si="20"/>
        <v>3710</v>
      </c>
      <c r="F80" s="180">
        <f t="shared" si="20"/>
        <v>1250</v>
      </c>
      <c r="G80" s="180">
        <f t="shared" si="20"/>
        <v>110</v>
      </c>
      <c r="H80" s="180">
        <f t="shared" si="20"/>
        <v>55</v>
      </c>
      <c r="I80" s="180">
        <f t="shared" si="20"/>
        <v>222</v>
      </c>
      <c r="J80" s="180">
        <f t="shared" si="20"/>
        <v>16325</v>
      </c>
      <c r="K80" s="180">
        <f t="shared" si="20"/>
        <v>130</v>
      </c>
      <c r="L80" s="180">
        <f t="shared" si="20"/>
        <v>45</v>
      </c>
      <c r="M80" s="180">
        <f t="shared" si="20"/>
        <v>25</v>
      </c>
      <c r="N80" s="180">
        <f t="shared" si="20"/>
        <v>25</v>
      </c>
      <c r="O80" s="180">
        <f t="shared" si="20"/>
        <v>245</v>
      </c>
      <c r="P80" s="180">
        <f t="shared" si="20"/>
        <v>88</v>
      </c>
      <c r="Q80" s="180">
        <f t="shared" si="20"/>
        <v>53285</v>
      </c>
      <c r="R80" s="257">
        <f t="shared" si="19"/>
        <v>71805</v>
      </c>
    </row>
    <row r="81" s="145" customFormat="1" ht="24.75" customHeight="1" spans="1:18">
      <c r="A81" s="242" t="s">
        <v>142</v>
      </c>
      <c r="B81" s="242" t="s">
        <v>143</v>
      </c>
      <c r="C81" s="182">
        <f t="shared" ref="C81:C89" si="21">SUM(D81:Q81)</f>
        <v>919</v>
      </c>
      <c r="D81" s="235">
        <v>12</v>
      </c>
      <c r="E81" s="260"/>
      <c r="F81" s="260">
        <v>0</v>
      </c>
      <c r="G81" s="260">
        <v>0</v>
      </c>
      <c r="H81" s="260">
        <v>0</v>
      </c>
      <c r="I81" s="260">
        <v>0</v>
      </c>
      <c r="J81" s="295">
        <v>20</v>
      </c>
      <c r="K81" s="260">
        <v>0</v>
      </c>
      <c r="L81" s="260">
        <v>0</v>
      </c>
      <c r="M81" s="260">
        <v>0</v>
      </c>
      <c r="N81" s="260">
        <v>0</v>
      </c>
      <c r="O81" s="260">
        <v>0</v>
      </c>
      <c r="P81" s="260">
        <v>0</v>
      </c>
      <c r="Q81" s="260">
        <v>887</v>
      </c>
      <c r="R81" s="257">
        <f t="shared" si="19"/>
        <v>907</v>
      </c>
    </row>
    <row r="82" s="145" customFormat="1" ht="24.75" customHeight="1" spans="1:18">
      <c r="A82" s="242" t="s">
        <v>144</v>
      </c>
      <c r="B82" s="242" t="s">
        <v>145</v>
      </c>
      <c r="C82" s="182">
        <f t="shared" si="21"/>
        <v>2619</v>
      </c>
      <c r="D82" s="235"/>
      <c r="E82" s="260">
        <v>370</v>
      </c>
      <c r="F82" s="260">
        <v>125</v>
      </c>
      <c r="G82" s="260">
        <v>10</v>
      </c>
      <c r="H82" s="260">
        <v>5</v>
      </c>
      <c r="I82" s="260">
        <v>22</v>
      </c>
      <c r="J82" s="260">
        <v>575</v>
      </c>
      <c r="K82" s="260">
        <v>10</v>
      </c>
      <c r="L82" s="260">
        <v>5</v>
      </c>
      <c r="M82" s="260">
        <v>5</v>
      </c>
      <c r="N82" s="260">
        <v>5</v>
      </c>
      <c r="O82" s="260">
        <v>25</v>
      </c>
      <c r="P82" s="260">
        <v>8</v>
      </c>
      <c r="Q82" s="260">
        <v>1454</v>
      </c>
      <c r="R82" s="257">
        <f t="shared" si="19"/>
        <v>2249</v>
      </c>
    </row>
    <row r="83" s="145" customFormat="1" ht="24.75" customHeight="1" spans="1:18">
      <c r="A83" s="242" t="s">
        <v>146</v>
      </c>
      <c r="B83" s="242" t="s">
        <v>147</v>
      </c>
      <c r="C83" s="182">
        <f t="shared" si="21"/>
        <v>10000</v>
      </c>
      <c r="D83" s="235"/>
      <c r="E83" s="260"/>
      <c r="F83" s="260"/>
      <c r="G83" s="260"/>
      <c r="H83" s="260"/>
      <c r="I83" s="260"/>
      <c r="J83" s="260"/>
      <c r="K83" s="260"/>
      <c r="L83" s="260"/>
      <c r="M83" s="260"/>
      <c r="N83" s="260"/>
      <c r="O83" s="260"/>
      <c r="P83" s="260"/>
      <c r="Q83" s="260">
        <v>10000</v>
      </c>
      <c r="R83" s="257">
        <f t="shared" si="19"/>
        <v>10000</v>
      </c>
    </row>
    <row r="84" s="145" customFormat="1" ht="24.75" customHeight="1" spans="1:18">
      <c r="A84" s="242" t="s">
        <v>148</v>
      </c>
      <c r="B84" s="242" t="s">
        <v>149</v>
      </c>
      <c r="C84" s="182">
        <f t="shared" si="21"/>
        <v>19941</v>
      </c>
      <c r="D84" s="235">
        <v>1787</v>
      </c>
      <c r="E84" s="260">
        <v>3340</v>
      </c>
      <c r="F84" s="260">
        <v>1125</v>
      </c>
      <c r="G84" s="260">
        <v>100</v>
      </c>
      <c r="H84" s="260">
        <v>50</v>
      </c>
      <c r="I84" s="260">
        <v>200</v>
      </c>
      <c r="J84" s="260">
        <v>5571</v>
      </c>
      <c r="K84" s="260">
        <v>120</v>
      </c>
      <c r="L84" s="260">
        <v>40</v>
      </c>
      <c r="M84" s="260">
        <v>20</v>
      </c>
      <c r="N84" s="260">
        <v>20</v>
      </c>
      <c r="O84" s="260">
        <v>220</v>
      </c>
      <c r="P84" s="260">
        <v>80</v>
      </c>
      <c r="Q84" s="260">
        <v>7268</v>
      </c>
      <c r="R84" s="257">
        <f t="shared" si="19"/>
        <v>14814</v>
      </c>
    </row>
    <row r="85" s="145" customFormat="1" ht="24.75" customHeight="1" spans="1:18">
      <c r="A85" s="242" t="s">
        <v>150</v>
      </c>
      <c r="B85" s="242" t="s">
        <v>151</v>
      </c>
      <c r="C85" s="182">
        <f t="shared" si="21"/>
        <v>340</v>
      </c>
      <c r="D85" s="235"/>
      <c r="E85" s="260"/>
      <c r="F85" s="260"/>
      <c r="G85" s="260"/>
      <c r="H85" s="260"/>
      <c r="I85" s="260"/>
      <c r="J85" s="260"/>
      <c r="K85" s="260"/>
      <c r="L85" s="260"/>
      <c r="M85" s="260"/>
      <c r="N85" s="260"/>
      <c r="O85" s="260"/>
      <c r="P85" s="260"/>
      <c r="Q85" s="260">
        <v>340</v>
      </c>
      <c r="R85" s="257">
        <f t="shared" si="19"/>
        <v>340</v>
      </c>
    </row>
    <row r="86" s="146" customFormat="1" ht="24.75" customHeight="1" spans="1:18">
      <c r="A86" s="242" t="s">
        <v>144</v>
      </c>
      <c r="B86" s="242" t="s">
        <v>152</v>
      </c>
      <c r="C86" s="182">
        <f t="shared" si="21"/>
        <v>6642</v>
      </c>
      <c r="D86" s="235">
        <v>0</v>
      </c>
      <c r="E86" s="260"/>
      <c r="F86" s="260">
        <v>0</v>
      </c>
      <c r="G86" s="260">
        <v>0</v>
      </c>
      <c r="H86" s="260">
        <v>0</v>
      </c>
      <c r="I86" s="260">
        <v>0</v>
      </c>
      <c r="J86" s="260">
        <v>1956</v>
      </c>
      <c r="K86" s="260">
        <v>0</v>
      </c>
      <c r="L86" s="260">
        <v>0</v>
      </c>
      <c r="M86" s="260">
        <v>0</v>
      </c>
      <c r="N86" s="260">
        <v>0</v>
      </c>
      <c r="O86" s="260">
        <v>0</v>
      </c>
      <c r="P86" s="260">
        <v>0</v>
      </c>
      <c r="Q86" s="260">
        <v>4686</v>
      </c>
      <c r="R86" s="258">
        <f t="shared" si="19"/>
        <v>6642</v>
      </c>
    </row>
    <row r="87" s="145" customFormat="1" ht="24.75" customHeight="1" spans="1:18">
      <c r="A87" s="242" t="s">
        <v>148</v>
      </c>
      <c r="B87" s="242" t="s">
        <v>153</v>
      </c>
      <c r="C87" s="182">
        <f t="shared" si="21"/>
        <v>26853</v>
      </c>
      <c r="D87" s="235"/>
      <c r="E87" s="260"/>
      <c r="F87" s="260"/>
      <c r="G87" s="260"/>
      <c r="H87" s="260"/>
      <c r="I87" s="260"/>
      <c r="J87" s="260">
        <v>8203</v>
      </c>
      <c r="K87" s="260"/>
      <c r="L87" s="260"/>
      <c r="M87" s="260"/>
      <c r="N87" s="260"/>
      <c r="O87" s="260"/>
      <c r="P87" s="294"/>
      <c r="Q87" s="260">
        <v>18650</v>
      </c>
      <c r="R87" s="257">
        <f t="shared" si="19"/>
        <v>26853</v>
      </c>
    </row>
    <row r="88" s="145" customFormat="1" ht="24.75" customHeight="1" spans="1:18">
      <c r="A88" s="242" t="s">
        <v>146</v>
      </c>
      <c r="B88" s="242" t="s">
        <v>154</v>
      </c>
      <c r="C88" s="182">
        <f t="shared" si="21"/>
        <v>10000</v>
      </c>
      <c r="D88" s="235"/>
      <c r="E88" s="260"/>
      <c r="F88" s="260"/>
      <c r="G88" s="260"/>
      <c r="H88" s="260"/>
      <c r="I88" s="260"/>
      <c r="J88" s="260"/>
      <c r="K88" s="260"/>
      <c r="L88" s="260"/>
      <c r="M88" s="260"/>
      <c r="N88" s="260"/>
      <c r="O88" s="260"/>
      <c r="P88" s="260"/>
      <c r="Q88" s="260">
        <v>10000</v>
      </c>
      <c r="R88" s="257">
        <f t="shared" si="19"/>
        <v>10000</v>
      </c>
    </row>
    <row r="89" s="145" customFormat="1" ht="24.75" customHeight="1" spans="1:18">
      <c r="A89" s="200"/>
      <c r="B89" s="218"/>
      <c r="C89" s="182">
        <f t="shared" si="21"/>
        <v>0</v>
      </c>
      <c r="D89" s="235"/>
      <c r="E89" s="260"/>
      <c r="F89" s="260"/>
      <c r="G89" s="260"/>
      <c r="H89" s="260"/>
      <c r="I89" s="260"/>
      <c r="J89" s="260"/>
      <c r="K89" s="260"/>
      <c r="L89" s="260"/>
      <c r="M89" s="260"/>
      <c r="N89" s="260"/>
      <c r="O89" s="260"/>
      <c r="P89" s="260"/>
      <c r="Q89" s="260"/>
      <c r="R89" s="257">
        <f t="shared" si="19"/>
        <v>0</v>
      </c>
    </row>
    <row r="90" s="147" customFormat="1" ht="24.75" customHeight="1" spans="1:18">
      <c r="A90" s="178" t="s">
        <v>155</v>
      </c>
      <c r="B90" s="261"/>
      <c r="C90" s="262">
        <f t="shared" ref="C90:Q90" si="22">SUM(C91:C97)</f>
        <v>685673</v>
      </c>
      <c r="D90" s="263">
        <f t="shared" si="22"/>
        <v>0</v>
      </c>
      <c r="E90" s="262">
        <f t="shared" si="22"/>
        <v>0</v>
      </c>
      <c r="F90" s="262">
        <f t="shared" si="22"/>
        <v>37918</v>
      </c>
      <c r="G90" s="262">
        <f t="shared" si="22"/>
        <v>157047</v>
      </c>
      <c r="H90" s="262">
        <f t="shared" si="22"/>
        <v>56923</v>
      </c>
      <c r="I90" s="262">
        <f t="shared" si="22"/>
        <v>42348</v>
      </c>
      <c r="J90" s="262">
        <f t="shared" si="22"/>
        <v>96084</v>
      </c>
      <c r="K90" s="262">
        <f t="shared" si="22"/>
        <v>83974</v>
      </c>
      <c r="L90" s="262">
        <f t="shared" si="22"/>
        <v>43659</v>
      </c>
      <c r="M90" s="262">
        <f t="shared" si="22"/>
        <v>29072</v>
      </c>
      <c r="N90" s="262">
        <f t="shared" si="22"/>
        <v>24623</v>
      </c>
      <c r="O90" s="262">
        <f t="shared" si="22"/>
        <v>60999</v>
      </c>
      <c r="P90" s="262">
        <f t="shared" si="22"/>
        <v>31779</v>
      </c>
      <c r="Q90" s="262">
        <f t="shared" si="22"/>
        <v>21247</v>
      </c>
      <c r="R90" s="257">
        <f t="shared" si="19"/>
        <v>685673</v>
      </c>
    </row>
    <row r="91" s="145" customFormat="1" ht="24.75" customHeight="1" spans="1:18">
      <c r="A91" s="242" t="s">
        <v>156</v>
      </c>
      <c r="B91" s="242" t="s">
        <v>157</v>
      </c>
      <c r="C91" s="182">
        <f t="shared" ref="C91:C97" si="23">SUM(D91:Q91)</f>
        <v>13905</v>
      </c>
      <c r="D91" s="235"/>
      <c r="E91" s="260"/>
      <c r="F91" s="260">
        <v>575</v>
      </c>
      <c r="G91" s="260">
        <v>2021</v>
      </c>
      <c r="H91" s="260">
        <v>1782</v>
      </c>
      <c r="I91" s="260">
        <v>359</v>
      </c>
      <c r="J91" s="295">
        <v>4574</v>
      </c>
      <c r="K91" s="260">
        <v>523</v>
      </c>
      <c r="L91" s="260">
        <v>681</v>
      </c>
      <c r="M91" s="260">
        <v>669</v>
      </c>
      <c r="N91" s="260">
        <v>186</v>
      </c>
      <c r="O91" s="260">
        <v>96</v>
      </c>
      <c r="P91" s="260">
        <v>948</v>
      </c>
      <c r="Q91" s="260">
        <v>1491</v>
      </c>
      <c r="R91" s="257">
        <f t="shared" si="19"/>
        <v>13905</v>
      </c>
    </row>
    <row r="92" s="145" customFormat="1" ht="24.75" customHeight="1" spans="1:18">
      <c r="A92" s="242" t="s">
        <v>158</v>
      </c>
      <c r="B92" s="242" t="s">
        <v>159</v>
      </c>
      <c r="C92" s="182">
        <f t="shared" si="23"/>
        <v>415816</v>
      </c>
      <c r="D92" s="235"/>
      <c r="E92" s="260"/>
      <c r="F92" s="260">
        <v>21750</v>
      </c>
      <c r="G92" s="260">
        <v>104776</v>
      </c>
      <c r="H92" s="260">
        <v>33472</v>
      </c>
      <c r="I92" s="260">
        <v>25121</v>
      </c>
      <c r="J92" s="260">
        <v>54266</v>
      </c>
      <c r="K92" s="260">
        <v>55154</v>
      </c>
      <c r="L92" s="260">
        <v>25616</v>
      </c>
      <c r="M92" s="260">
        <v>15722</v>
      </c>
      <c r="N92" s="260">
        <v>14241</v>
      </c>
      <c r="O92" s="260">
        <v>38892</v>
      </c>
      <c r="P92" s="260">
        <v>17527</v>
      </c>
      <c r="Q92" s="260">
        <v>9279</v>
      </c>
      <c r="R92" s="257">
        <f t="shared" si="19"/>
        <v>415816</v>
      </c>
    </row>
    <row r="93" s="145" customFormat="1" ht="24.75" customHeight="1" spans="1:18">
      <c r="A93" s="242" t="s">
        <v>156</v>
      </c>
      <c r="B93" s="242" t="s">
        <v>160</v>
      </c>
      <c r="C93" s="182">
        <f t="shared" si="23"/>
        <v>126966</v>
      </c>
      <c r="D93" s="235"/>
      <c r="E93" s="260"/>
      <c r="F93" s="260">
        <v>6851</v>
      </c>
      <c r="G93" s="260">
        <v>31721</v>
      </c>
      <c r="H93" s="260">
        <v>10243</v>
      </c>
      <c r="I93" s="260">
        <v>7821</v>
      </c>
      <c r="J93" s="260">
        <v>16184</v>
      </c>
      <c r="K93" s="260">
        <v>17103</v>
      </c>
      <c r="L93" s="260">
        <v>8139</v>
      </c>
      <c r="M93" s="260">
        <v>5101</v>
      </c>
      <c r="N93" s="260">
        <v>3811</v>
      </c>
      <c r="O93" s="260">
        <v>12080</v>
      </c>
      <c r="P93" s="260">
        <v>5410</v>
      </c>
      <c r="Q93" s="260">
        <v>2502</v>
      </c>
      <c r="R93" s="257">
        <f t="shared" si="19"/>
        <v>126966</v>
      </c>
    </row>
    <row r="94" s="145" customFormat="1" ht="24.75" customHeight="1" spans="1:18">
      <c r="A94" s="242" t="s">
        <v>161</v>
      </c>
      <c r="B94" s="242" t="s">
        <v>162</v>
      </c>
      <c r="C94" s="182">
        <f t="shared" si="23"/>
        <v>15000</v>
      </c>
      <c r="D94" s="235"/>
      <c r="E94" s="260"/>
      <c r="F94" s="260">
        <v>1464</v>
      </c>
      <c r="G94" s="260">
        <v>2680</v>
      </c>
      <c r="H94" s="260">
        <v>1336</v>
      </c>
      <c r="I94" s="260">
        <v>1162</v>
      </c>
      <c r="J94" s="260">
        <v>2010</v>
      </c>
      <c r="K94" s="260">
        <v>1572</v>
      </c>
      <c r="L94" s="260">
        <v>1235</v>
      </c>
      <c r="M94" s="260">
        <v>959</v>
      </c>
      <c r="N94" s="260">
        <v>662</v>
      </c>
      <c r="O94" s="260">
        <v>1063</v>
      </c>
      <c r="P94" s="260">
        <v>647</v>
      </c>
      <c r="Q94" s="260">
        <v>210</v>
      </c>
      <c r="R94" s="257">
        <f t="shared" si="19"/>
        <v>15000</v>
      </c>
    </row>
    <row r="95" s="145" customFormat="1" ht="24.75" customHeight="1" spans="1:18">
      <c r="A95" s="242" t="s">
        <v>163</v>
      </c>
      <c r="B95" s="242" t="s">
        <v>164</v>
      </c>
      <c r="C95" s="182">
        <f t="shared" si="23"/>
        <v>11735</v>
      </c>
      <c r="D95" s="235"/>
      <c r="E95" s="260"/>
      <c r="F95" s="260">
        <v>1000</v>
      </c>
      <c r="G95" s="260">
        <v>1000</v>
      </c>
      <c r="H95" s="260">
        <v>1000</v>
      </c>
      <c r="I95" s="260">
        <v>1000</v>
      </c>
      <c r="J95" s="260">
        <v>1000</v>
      </c>
      <c r="K95" s="260">
        <v>1000</v>
      </c>
      <c r="L95" s="260">
        <v>1000</v>
      </c>
      <c r="M95" s="260">
        <v>1000</v>
      </c>
      <c r="N95" s="260">
        <v>735</v>
      </c>
      <c r="O95" s="260">
        <v>1000</v>
      </c>
      <c r="P95" s="260">
        <v>1000</v>
      </c>
      <c r="Q95" s="260">
        <v>1000</v>
      </c>
      <c r="R95" s="257">
        <f t="shared" si="19"/>
        <v>11735</v>
      </c>
    </row>
    <row r="96" s="145" customFormat="1" ht="24.75" customHeight="1" spans="1:18">
      <c r="A96" s="242" t="s">
        <v>165</v>
      </c>
      <c r="B96" s="242" t="s">
        <v>166</v>
      </c>
      <c r="C96" s="182">
        <f t="shared" si="23"/>
        <v>94020</v>
      </c>
      <c r="D96" s="235"/>
      <c r="E96" s="260"/>
      <c r="F96" s="260">
        <v>5809</v>
      </c>
      <c r="G96" s="260">
        <v>13582</v>
      </c>
      <c r="H96" s="260">
        <v>8356</v>
      </c>
      <c r="I96" s="260">
        <v>6300</v>
      </c>
      <c r="J96" s="260">
        <v>16996</v>
      </c>
      <c r="K96" s="260">
        <v>7813</v>
      </c>
      <c r="L96" s="260">
        <v>6394</v>
      </c>
      <c r="M96" s="260">
        <v>5195</v>
      </c>
      <c r="N96" s="260">
        <v>4623</v>
      </c>
      <c r="O96" s="260">
        <v>7182</v>
      </c>
      <c r="P96" s="260">
        <v>5339</v>
      </c>
      <c r="Q96" s="260">
        <v>6431</v>
      </c>
      <c r="R96" s="257">
        <f t="shared" si="19"/>
        <v>94020</v>
      </c>
    </row>
    <row r="97" s="145" customFormat="1" ht="24.75" customHeight="1" spans="1:18">
      <c r="A97" s="242" t="s">
        <v>161</v>
      </c>
      <c r="B97" s="242" t="s">
        <v>167</v>
      </c>
      <c r="C97" s="182">
        <f t="shared" si="23"/>
        <v>8231</v>
      </c>
      <c r="D97" s="235"/>
      <c r="E97" s="260"/>
      <c r="F97" s="260">
        <v>469</v>
      </c>
      <c r="G97" s="260">
        <v>1267</v>
      </c>
      <c r="H97" s="260">
        <v>734</v>
      </c>
      <c r="I97" s="260">
        <v>585</v>
      </c>
      <c r="J97" s="260">
        <v>1054</v>
      </c>
      <c r="K97" s="260">
        <v>809</v>
      </c>
      <c r="L97" s="260">
        <v>594</v>
      </c>
      <c r="M97" s="260">
        <v>426</v>
      </c>
      <c r="N97" s="260">
        <v>365</v>
      </c>
      <c r="O97" s="260">
        <v>686</v>
      </c>
      <c r="P97" s="260">
        <v>908</v>
      </c>
      <c r="Q97" s="260">
        <v>334</v>
      </c>
      <c r="R97" s="257">
        <f t="shared" si="19"/>
        <v>8231</v>
      </c>
    </row>
    <row r="98" s="149" customFormat="1" ht="24.75" customHeight="1" spans="1:18">
      <c r="A98" s="264"/>
      <c r="B98" s="265"/>
      <c r="C98" s="266"/>
      <c r="D98" s="267"/>
      <c r="E98" s="268"/>
      <c r="F98" s="268"/>
      <c r="G98" s="268"/>
      <c r="H98" s="268"/>
      <c r="I98" s="268"/>
      <c r="J98" s="268"/>
      <c r="K98" s="260"/>
      <c r="L98" s="268"/>
      <c r="M98" s="268"/>
      <c r="N98" s="268"/>
      <c r="O98" s="268"/>
      <c r="P98" s="268"/>
      <c r="Q98" s="268"/>
      <c r="R98" s="257"/>
    </row>
    <row r="99" s="147" customFormat="1" ht="24.75" customHeight="1" spans="1:18">
      <c r="A99" s="178" t="s">
        <v>168</v>
      </c>
      <c r="B99" s="261"/>
      <c r="C99" s="262">
        <f>SUM(D99:Q99)</f>
        <v>19569</v>
      </c>
      <c r="D99" s="263">
        <f t="shared" ref="D99:Q99" si="24">SUM(D100:D102)</f>
        <v>0</v>
      </c>
      <c r="E99" s="262">
        <f t="shared" si="24"/>
        <v>0</v>
      </c>
      <c r="F99" s="262">
        <f t="shared" si="24"/>
        <v>605</v>
      </c>
      <c r="G99" s="262">
        <f t="shared" si="24"/>
        <v>4132</v>
      </c>
      <c r="H99" s="262">
        <f t="shared" si="24"/>
        <v>2390</v>
      </c>
      <c r="I99" s="262">
        <f t="shared" si="24"/>
        <v>2140</v>
      </c>
      <c r="J99" s="262">
        <f t="shared" si="24"/>
        <v>3052</v>
      </c>
      <c r="K99" s="262">
        <f t="shared" si="24"/>
        <v>2267</v>
      </c>
      <c r="L99" s="262">
        <f t="shared" si="24"/>
        <v>1630</v>
      </c>
      <c r="M99" s="262">
        <f t="shared" si="24"/>
        <v>524</v>
      </c>
      <c r="N99" s="262">
        <f t="shared" si="24"/>
        <v>252</v>
      </c>
      <c r="O99" s="262">
        <f t="shared" si="24"/>
        <v>1789</v>
      </c>
      <c r="P99" s="262">
        <f t="shared" si="24"/>
        <v>532</v>
      </c>
      <c r="Q99" s="262">
        <f t="shared" si="24"/>
        <v>256</v>
      </c>
      <c r="R99" s="257">
        <f>SUM(F99:Q99)</f>
        <v>19569</v>
      </c>
    </row>
    <row r="100" s="146" customFormat="1" ht="24.75" customHeight="1" spans="1:18">
      <c r="A100" s="269" t="s">
        <v>169</v>
      </c>
      <c r="B100" s="269" t="s">
        <v>170</v>
      </c>
      <c r="C100" s="182">
        <f>SUM(D100:Q100)</f>
        <v>16743</v>
      </c>
      <c r="D100" s="235"/>
      <c r="E100" s="260"/>
      <c r="F100" s="260">
        <v>605</v>
      </c>
      <c r="G100" s="260">
        <v>3199</v>
      </c>
      <c r="H100" s="260">
        <v>2058</v>
      </c>
      <c r="I100" s="260">
        <v>1774</v>
      </c>
      <c r="J100" s="260">
        <v>2715</v>
      </c>
      <c r="K100" s="260">
        <v>1910</v>
      </c>
      <c r="L100" s="295">
        <v>1342</v>
      </c>
      <c r="M100" s="260">
        <v>524</v>
      </c>
      <c r="N100" s="260">
        <v>252</v>
      </c>
      <c r="O100" s="260">
        <v>1576</v>
      </c>
      <c r="P100" s="260">
        <v>532</v>
      </c>
      <c r="Q100" s="260">
        <v>256</v>
      </c>
      <c r="R100" s="258">
        <f>SUM(F100:Q100)</f>
        <v>16743</v>
      </c>
    </row>
    <row r="101" s="145" customFormat="1" ht="24.75" customHeight="1" spans="1:18">
      <c r="A101" s="200" t="s">
        <v>171</v>
      </c>
      <c r="B101" s="200" t="s">
        <v>172</v>
      </c>
      <c r="C101" s="182">
        <f>SUM(D101:Q101)</f>
        <v>2826</v>
      </c>
      <c r="D101" s="235"/>
      <c r="E101" s="260"/>
      <c r="F101" s="260">
        <v>0</v>
      </c>
      <c r="G101" s="260">
        <v>933</v>
      </c>
      <c r="H101" s="260">
        <v>332</v>
      </c>
      <c r="I101" s="260">
        <v>366</v>
      </c>
      <c r="J101" s="260">
        <v>337</v>
      </c>
      <c r="K101" s="260">
        <v>357</v>
      </c>
      <c r="L101" s="260">
        <v>288</v>
      </c>
      <c r="M101" s="260">
        <v>0</v>
      </c>
      <c r="N101" s="260">
        <v>0</v>
      </c>
      <c r="O101" s="260">
        <v>213</v>
      </c>
      <c r="P101" s="260">
        <v>0</v>
      </c>
      <c r="Q101" s="260">
        <v>0</v>
      </c>
      <c r="R101" s="257">
        <f>SUM(F101:Q101)</f>
        <v>2826</v>
      </c>
    </row>
    <row r="102" s="148" customFormat="1" ht="24.75" customHeight="1" spans="1:18">
      <c r="A102" s="201"/>
      <c r="B102" s="201"/>
      <c r="C102" s="182"/>
      <c r="D102" s="207"/>
      <c r="E102" s="270"/>
      <c r="F102" s="270"/>
      <c r="G102" s="271"/>
      <c r="H102" s="272"/>
      <c r="I102" s="296"/>
      <c r="J102" s="297"/>
      <c r="K102" s="298"/>
      <c r="L102" s="298"/>
      <c r="M102" s="299"/>
      <c r="N102" s="300"/>
      <c r="O102" s="301"/>
      <c r="P102" s="301"/>
      <c r="Q102" s="301"/>
      <c r="R102" s="257"/>
    </row>
    <row r="103" s="141" customFormat="1" ht="24.75" customHeight="1" spans="1:18">
      <c r="A103" s="273" t="s">
        <v>173</v>
      </c>
      <c r="B103" s="274"/>
      <c r="C103" s="275">
        <f>SUM(D103:Q103)</f>
        <v>75000</v>
      </c>
      <c r="D103" s="276">
        <f t="shared" ref="D103:Q103" si="25">SUM(D104:D106)</f>
        <v>47902</v>
      </c>
      <c r="E103" s="277">
        <f t="shared" si="25"/>
        <v>10000</v>
      </c>
      <c r="F103" s="277">
        <f t="shared" si="25"/>
        <v>2135</v>
      </c>
      <c r="G103" s="277">
        <f t="shared" si="25"/>
        <v>4103</v>
      </c>
      <c r="H103" s="277">
        <f t="shared" si="25"/>
        <v>1130</v>
      </c>
      <c r="I103" s="277">
        <f t="shared" si="25"/>
        <v>1084</v>
      </c>
      <c r="J103" s="277">
        <f t="shared" si="25"/>
        <v>1471</v>
      </c>
      <c r="K103" s="277">
        <f t="shared" si="25"/>
        <v>1133</v>
      </c>
      <c r="L103" s="277">
        <f t="shared" si="25"/>
        <v>1700</v>
      </c>
      <c r="M103" s="277">
        <f t="shared" si="25"/>
        <v>664</v>
      </c>
      <c r="N103" s="277">
        <f t="shared" si="25"/>
        <v>584</v>
      </c>
      <c r="O103" s="277">
        <f t="shared" si="25"/>
        <v>944</v>
      </c>
      <c r="P103" s="277">
        <f t="shared" si="25"/>
        <v>754</v>
      </c>
      <c r="Q103" s="277">
        <f t="shared" si="25"/>
        <v>1396</v>
      </c>
      <c r="R103" s="257">
        <f>SUM(F103:Q103)</f>
        <v>17098</v>
      </c>
    </row>
    <row r="104" s="139" customFormat="1" ht="24.75" customHeight="1" spans="1:18">
      <c r="A104" s="170" t="s">
        <v>146</v>
      </c>
      <c r="B104" s="170" t="s">
        <v>174</v>
      </c>
      <c r="C104" s="182">
        <f>SUM(D104:Q104)</f>
        <v>50000</v>
      </c>
      <c r="D104" s="278">
        <v>27000</v>
      </c>
      <c r="E104" s="279">
        <v>10000</v>
      </c>
      <c r="F104" s="279">
        <v>2003</v>
      </c>
      <c r="G104" s="279">
        <v>1887</v>
      </c>
      <c r="H104" s="279">
        <v>1050</v>
      </c>
      <c r="I104" s="279">
        <v>1050</v>
      </c>
      <c r="J104" s="279">
        <v>1278</v>
      </c>
      <c r="K104" s="279">
        <v>958</v>
      </c>
      <c r="L104" s="279">
        <v>1523</v>
      </c>
      <c r="M104" s="279">
        <v>603</v>
      </c>
      <c r="N104" s="279">
        <v>529</v>
      </c>
      <c r="O104" s="279">
        <v>900</v>
      </c>
      <c r="P104" s="281">
        <v>700</v>
      </c>
      <c r="Q104" s="279">
        <v>519</v>
      </c>
      <c r="R104" s="257">
        <f>SUM(F104:Q104)</f>
        <v>13000</v>
      </c>
    </row>
    <row r="105" s="139" customFormat="1" ht="24.75" customHeight="1" spans="1:18">
      <c r="A105" s="170" t="s">
        <v>146</v>
      </c>
      <c r="B105" s="170" t="s">
        <v>175</v>
      </c>
      <c r="C105" s="182">
        <f>SUM(D105:Q105)</f>
        <v>25000</v>
      </c>
      <c r="D105" s="280">
        <v>20902</v>
      </c>
      <c r="E105" s="279"/>
      <c r="F105" s="279">
        <v>132</v>
      </c>
      <c r="G105" s="279">
        <v>2216</v>
      </c>
      <c r="H105" s="279">
        <v>80</v>
      </c>
      <c r="I105" s="279">
        <v>34</v>
      </c>
      <c r="J105" s="279">
        <v>193</v>
      </c>
      <c r="K105" s="279">
        <v>175</v>
      </c>
      <c r="L105" s="279">
        <v>177</v>
      </c>
      <c r="M105" s="279">
        <v>61</v>
      </c>
      <c r="N105" s="279">
        <v>55</v>
      </c>
      <c r="O105" s="279">
        <v>44</v>
      </c>
      <c r="P105" s="279">
        <v>54</v>
      </c>
      <c r="Q105" s="279">
        <v>877</v>
      </c>
      <c r="R105" s="257">
        <f>SUM(F105:Q105)</f>
        <v>4098</v>
      </c>
    </row>
    <row r="106" s="150" customFormat="1" ht="24.75" customHeight="1" spans="1:18">
      <c r="A106" s="195"/>
      <c r="B106" s="195"/>
      <c r="C106" s="197">
        <f>SUM(D106:Q106)</f>
        <v>0</v>
      </c>
      <c r="D106" s="278"/>
      <c r="E106" s="281"/>
      <c r="F106" s="281"/>
      <c r="G106" s="281"/>
      <c r="H106" s="281"/>
      <c r="I106" s="281"/>
      <c r="J106" s="281"/>
      <c r="K106" s="281"/>
      <c r="L106" s="281"/>
      <c r="M106" s="281"/>
      <c r="N106" s="281"/>
      <c r="O106" s="281"/>
      <c r="P106" s="281"/>
      <c r="Q106" s="281"/>
      <c r="R106" s="258">
        <f>SUM(F106:Q106)</f>
        <v>0</v>
      </c>
    </row>
    <row r="107" s="141" customFormat="1" ht="24.75" customHeight="1" spans="1:18">
      <c r="A107" s="282" t="s">
        <v>176</v>
      </c>
      <c r="B107" s="283"/>
      <c r="C107" s="284">
        <f>SUM(D107:Q107)</f>
        <v>72475</v>
      </c>
      <c r="D107" s="285">
        <v>15081</v>
      </c>
      <c r="E107" s="286">
        <v>77</v>
      </c>
      <c r="F107" s="286">
        <v>7697</v>
      </c>
      <c r="G107" s="286">
        <v>8465</v>
      </c>
      <c r="H107" s="286">
        <v>4179</v>
      </c>
      <c r="I107" s="286">
        <v>3312</v>
      </c>
      <c r="J107" s="284">
        <v>9516</v>
      </c>
      <c r="K107" s="284">
        <v>5843</v>
      </c>
      <c r="L107" s="284">
        <v>4280</v>
      </c>
      <c r="M107" s="284">
        <v>2870</v>
      </c>
      <c r="N107" s="284">
        <v>3178</v>
      </c>
      <c r="O107" s="284">
        <v>3953</v>
      </c>
      <c r="P107" s="284">
        <v>2351</v>
      </c>
      <c r="Q107" s="284">
        <v>1673</v>
      </c>
      <c r="R107" s="258">
        <v>1410</v>
      </c>
    </row>
    <row r="108" s="139" customFormat="1" ht="24.75" customHeight="1" spans="1:18">
      <c r="A108" s="287"/>
      <c r="B108" s="170"/>
      <c r="C108" s="172"/>
      <c r="D108" s="235"/>
      <c r="E108" s="288"/>
      <c r="F108" s="288"/>
      <c r="G108" s="288"/>
      <c r="H108" s="288"/>
      <c r="I108" s="288"/>
      <c r="J108" s="260"/>
      <c r="K108" s="260"/>
      <c r="L108" s="260"/>
      <c r="M108" s="260"/>
      <c r="N108" s="260"/>
      <c r="O108" s="260"/>
      <c r="P108" s="260"/>
      <c r="Q108" s="260"/>
      <c r="R108" s="257"/>
    </row>
    <row r="109" s="141" customFormat="1" ht="24.75" customHeight="1" spans="1:18">
      <c r="A109" s="289" t="s">
        <v>177</v>
      </c>
      <c r="B109" s="290"/>
      <c r="C109" s="180">
        <f t="shared" ref="C109:C115" si="26">SUM(D109:Q109)</f>
        <v>2397</v>
      </c>
      <c r="D109" s="181">
        <v>2397</v>
      </c>
      <c r="E109" s="262"/>
      <c r="F109" s="262"/>
      <c r="G109" s="262"/>
      <c r="H109" s="262"/>
      <c r="I109" s="262"/>
      <c r="J109" s="180"/>
      <c r="K109" s="180"/>
      <c r="L109" s="180"/>
      <c r="M109" s="180"/>
      <c r="N109" s="180"/>
      <c r="O109" s="180"/>
      <c r="P109" s="180"/>
      <c r="Q109" s="180"/>
      <c r="R109" s="257"/>
    </row>
    <row r="110" s="139" customFormat="1" ht="24.75" customHeight="1" spans="1:18">
      <c r="A110" s="287"/>
      <c r="B110" s="170"/>
      <c r="C110" s="172"/>
      <c r="D110" s="235"/>
      <c r="E110" s="288"/>
      <c r="F110" s="288"/>
      <c r="G110" s="288"/>
      <c r="H110" s="288"/>
      <c r="I110" s="288"/>
      <c r="J110" s="260"/>
      <c r="K110" s="260"/>
      <c r="L110" s="260"/>
      <c r="M110" s="260"/>
      <c r="N110" s="260"/>
      <c r="O110" s="260"/>
      <c r="P110" s="260"/>
      <c r="Q110" s="260"/>
      <c r="R110" s="257"/>
    </row>
    <row r="111" s="141" customFormat="1" ht="24.75" customHeight="1" spans="1:18">
      <c r="A111" s="289" t="s">
        <v>178</v>
      </c>
      <c r="B111" s="290"/>
      <c r="C111" s="180">
        <f t="shared" ref="C111:Q111" si="27">SUM(C112:C116)</f>
        <v>64863</v>
      </c>
      <c r="D111" s="181">
        <f t="shared" si="27"/>
        <v>10252</v>
      </c>
      <c r="E111" s="262">
        <f t="shared" si="27"/>
        <v>0</v>
      </c>
      <c r="F111" s="262">
        <f t="shared" si="27"/>
        <v>7151</v>
      </c>
      <c r="G111" s="262">
        <f t="shared" si="27"/>
        <v>9588</v>
      </c>
      <c r="H111" s="262">
        <f t="shared" si="27"/>
        <v>4345</v>
      </c>
      <c r="I111" s="262">
        <f t="shared" si="27"/>
        <v>3784</v>
      </c>
      <c r="J111" s="180">
        <f t="shared" si="27"/>
        <v>6631</v>
      </c>
      <c r="K111" s="180">
        <f t="shared" si="27"/>
        <v>5201</v>
      </c>
      <c r="L111" s="180">
        <f t="shared" si="27"/>
        <v>4492</v>
      </c>
      <c r="M111" s="180">
        <f t="shared" si="27"/>
        <v>3334</v>
      </c>
      <c r="N111" s="180">
        <f t="shared" si="27"/>
        <v>3084</v>
      </c>
      <c r="O111" s="180">
        <f t="shared" si="27"/>
        <v>3489</v>
      </c>
      <c r="P111" s="180">
        <f t="shared" si="27"/>
        <v>2378</v>
      </c>
      <c r="Q111" s="180">
        <f t="shared" si="27"/>
        <v>1134</v>
      </c>
      <c r="R111" s="257">
        <f t="shared" ref="R111:R118" si="28">SUM(F111:Q111)</f>
        <v>54611</v>
      </c>
    </row>
    <row r="112" s="139" customFormat="1" ht="24.75" customHeight="1" spans="1:18">
      <c r="A112" s="170" t="s">
        <v>179</v>
      </c>
      <c r="B112" s="218" t="s">
        <v>180</v>
      </c>
      <c r="C112" s="182">
        <f t="shared" si="26"/>
        <v>277</v>
      </c>
      <c r="D112" s="280">
        <v>277</v>
      </c>
      <c r="E112" s="279"/>
      <c r="F112" s="279"/>
      <c r="G112" s="279"/>
      <c r="H112" s="279"/>
      <c r="I112" s="279"/>
      <c r="J112" s="279"/>
      <c r="K112" s="279"/>
      <c r="L112" s="279"/>
      <c r="M112" s="279"/>
      <c r="N112" s="279"/>
      <c r="O112" s="279"/>
      <c r="P112" s="279"/>
      <c r="Q112" s="279"/>
      <c r="R112" s="257">
        <f t="shared" si="28"/>
        <v>0</v>
      </c>
    </row>
    <row r="113" s="139" customFormat="1" ht="24.75" customHeight="1" spans="1:18">
      <c r="A113" s="170" t="s">
        <v>181</v>
      </c>
      <c r="B113" s="218" t="s">
        <v>182</v>
      </c>
      <c r="C113" s="182">
        <f t="shared" si="26"/>
        <v>15194</v>
      </c>
      <c r="D113" s="280">
        <v>84</v>
      </c>
      <c r="E113" s="279"/>
      <c r="F113" s="279">
        <v>1806</v>
      </c>
      <c r="G113" s="279">
        <v>2668</v>
      </c>
      <c r="H113" s="279">
        <v>1294</v>
      </c>
      <c r="I113" s="279">
        <v>1017</v>
      </c>
      <c r="J113" s="279">
        <v>2050</v>
      </c>
      <c r="K113" s="279">
        <v>1635</v>
      </c>
      <c r="L113" s="279">
        <v>1172</v>
      </c>
      <c r="M113" s="279">
        <v>789</v>
      </c>
      <c r="N113" s="279">
        <v>950</v>
      </c>
      <c r="O113" s="279">
        <v>1040</v>
      </c>
      <c r="P113" s="279">
        <v>545</v>
      </c>
      <c r="Q113" s="279">
        <v>144</v>
      </c>
      <c r="R113" s="257">
        <f t="shared" si="28"/>
        <v>15110</v>
      </c>
    </row>
    <row r="114" s="139" customFormat="1" ht="24.75" customHeight="1" spans="1:18">
      <c r="A114" s="170" t="s">
        <v>183</v>
      </c>
      <c r="B114" s="291" t="s">
        <v>184</v>
      </c>
      <c r="C114" s="292">
        <f t="shared" si="26"/>
        <v>20</v>
      </c>
      <c r="D114" s="293"/>
      <c r="E114" s="279"/>
      <c r="F114" s="279"/>
      <c r="G114" s="279"/>
      <c r="H114" s="279"/>
      <c r="I114" s="279"/>
      <c r="J114" s="279"/>
      <c r="K114" s="279"/>
      <c r="L114" s="279"/>
      <c r="M114" s="279"/>
      <c r="N114" s="279">
        <v>20</v>
      </c>
      <c r="O114" s="279"/>
      <c r="P114" s="279"/>
      <c r="Q114" s="279"/>
      <c r="R114" s="257">
        <f t="shared" si="28"/>
        <v>20</v>
      </c>
    </row>
    <row r="115" s="139" customFormat="1" ht="24.75" customHeight="1" spans="1:18">
      <c r="A115" s="170" t="s">
        <v>185</v>
      </c>
      <c r="B115" s="201"/>
      <c r="C115" s="292">
        <f t="shared" si="26"/>
        <v>49372</v>
      </c>
      <c r="D115" s="280">
        <v>9891</v>
      </c>
      <c r="E115" s="279"/>
      <c r="F115" s="279">
        <v>5345</v>
      </c>
      <c r="G115" s="279">
        <v>6920</v>
      </c>
      <c r="H115" s="279">
        <v>3051</v>
      </c>
      <c r="I115" s="279">
        <v>2767</v>
      </c>
      <c r="J115" s="279">
        <v>4581</v>
      </c>
      <c r="K115" s="279">
        <v>3566</v>
      </c>
      <c r="L115" s="279">
        <v>3320</v>
      </c>
      <c r="M115" s="279">
        <v>2545</v>
      </c>
      <c r="N115" s="279">
        <v>2114</v>
      </c>
      <c r="O115" s="279">
        <v>2449</v>
      </c>
      <c r="P115" s="279">
        <v>1833</v>
      </c>
      <c r="Q115" s="279">
        <v>990</v>
      </c>
      <c r="R115" s="257">
        <f t="shared" si="28"/>
        <v>39481</v>
      </c>
    </row>
    <row r="116" s="139" customFormat="1" ht="24.75" customHeight="1" spans="1:18">
      <c r="A116" s="170"/>
      <c r="B116" s="201"/>
      <c r="C116" s="182"/>
      <c r="D116" s="280"/>
      <c r="E116" s="279"/>
      <c r="F116" s="279"/>
      <c r="G116" s="279"/>
      <c r="H116" s="279"/>
      <c r="I116" s="279"/>
      <c r="J116" s="279"/>
      <c r="K116" s="279"/>
      <c r="L116" s="279"/>
      <c r="M116" s="279"/>
      <c r="N116" s="279"/>
      <c r="O116" s="279"/>
      <c r="P116" s="279"/>
      <c r="Q116" s="279"/>
      <c r="R116" s="257">
        <f t="shared" si="28"/>
        <v>0</v>
      </c>
    </row>
    <row r="117" s="139" customFormat="1" ht="24.75" customHeight="1" spans="1:18">
      <c r="A117" s="289" t="s">
        <v>186</v>
      </c>
      <c r="B117" s="223"/>
      <c r="C117" s="180">
        <f>SUM(D117:Q117)</f>
        <v>670689</v>
      </c>
      <c r="D117" s="181">
        <f t="shared" ref="D117:Q117" si="29">SUM(D118:D119)</f>
        <v>18636</v>
      </c>
      <c r="E117" s="180">
        <f t="shared" si="29"/>
        <v>0</v>
      </c>
      <c r="F117" s="180">
        <f t="shared" si="29"/>
        <v>100162</v>
      </c>
      <c r="G117" s="180">
        <f t="shared" si="29"/>
        <v>129852</v>
      </c>
      <c r="H117" s="180">
        <f t="shared" si="29"/>
        <v>52698</v>
      </c>
      <c r="I117" s="180">
        <f t="shared" si="29"/>
        <v>40801</v>
      </c>
      <c r="J117" s="180">
        <f t="shared" si="29"/>
        <v>70318</v>
      </c>
      <c r="K117" s="180">
        <f t="shared" si="29"/>
        <v>67902</v>
      </c>
      <c r="L117" s="180">
        <f t="shared" si="29"/>
        <v>57257</v>
      </c>
      <c r="M117" s="180">
        <f t="shared" si="29"/>
        <v>31673</v>
      </c>
      <c r="N117" s="180">
        <f t="shared" si="29"/>
        <v>23652</v>
      </c>
      <c r="O117" s="180">
        <f t="shared" si="29"/>
        <v>43750</v>
      </c>
      <c r="P117" s="180">
        <f t="shared" si="29"/>
        <v>27749</v>
      </c>
      <c r="Q117" s="180">
        <f t="shared" si="29"/>
        <v>6239</v>
      </c>
      <c r="R117" s="257">
        <f t="shared" si="28"/>
        <v>652053</v>
      </c>
    </row>
    <row r="118" s="139" customFormat="1" ht="24.75" customHeight="1" spans="1:18">
      <c r="A118" s="193" t="s">
        <v>187</v>
      </c>
      <c r="B118" s="193" t="s">
        <v>188</v>
      </c>
      <c r="C118" s="182">
        <f>SUM(D118:Q118)</f>
        <v>6141</v>
      </c>
      <c r="D118" s="173">
        <v>123</v>
      </c>
      <c r="E118" s="172">
        <v>0</v>
      </c>
      <c r="F118" s="172">
        <v>718</v>
      </c>
      <c r="G118" s="172">
        <v>1106</v>
      </c>
      <c r="H118" s="172">
        <v>463</v>
      </c>
      <c r="I118" s="172">
        <v>546</v>
      </c>
      <c r="J118" s="172">
        <v>667</v>
      </c>
      <c r="K118" s="172">
        <v>542</v>
      </c>
      <c r="L118" s="172">
        <v>491</v>
      </c>
      <c r="M118" s="172">
        <v>345</v>
      </c>
      <c r="N118" s="172">
        <v>328</v>
      </c>
      <c r="O118" s="172">
        <v>447</v>
      </c>
      <c r="P118" s="172">
        <v>265</v>
      </c>
      <c r="Q118" s="172">
        <v>100</v>
      </c>
      <c r="R118" s="257">
        <f t="shared" si="28"/>
        <v>6018</v>
      </c>
    </row>
    <row r="119" s="139" customFormat="1" ht="24.75" customHeight="1" spans="1:18">
      <c r="A119" s="170" t="s">
        <v>185</v>
      </c>
      <c r="B119" s="201"/>
      <c r="C119" s="182">
        <f>SUM(D119:Q119)</f>
        <v>664548</v>
      </c>
      <c r="D119" s="235">
        <v>18513</v>
      </c>
      <c r="E119" s="172"/>
      <c r="F119" s="172">
        <v>99444</v>
      </c>
      <c r="G119" s="172">
        <v>128746</v>
      </c>
      <c r="H119" s="172">
        <v>52235</v>
      </c>
      <c r="I119" s="172">
        <v>40255</v>
      </c>
      <c r="J119" s="172">
        <v>69651</v>
      </c>
      <c r="K119" s="172">
        <v>67360</v>
      </c>
      <c r="L119" s="172">
        <v>56766</v>
      </c>
      <c r="M119" s="172">
        <v>31328</v>
      </c>
      <c r="N119" s="172">
        <v>23324</v>
      </c>
      <c r="O119" s="172">
        <v>43303</v>
      </c>
      <c r="P119" s="172">
        <v>27484</v>
      </c>
      <c r="Q119" s="172">
        <v>6139</v>
      </c>
      <c r="R119" s="257" t="e">
        <f>SUM(#REF!)</f>
        <v>#REF!</v>
      </c>
    </row>
    <row r="120" s="139" customFormat="1" ht="24.75" customHeight="1" spans="1:18">
      <c r="A120" s="170"/>
      <c r="B120" s="171"/>
      <c r="C120" s="172"/>
      <c r="D120" s="235"/>
      <c r="E120" s="172"/>
      <c r="F120" s="294"/>
      <c r="G120" s="294"/>
      <c r="H120" s="294"/>
      <c r="I120" s="294"/>
      <c r="J120" s="294"/>
      <c r="K120" s="294"/>
      <c r="L120" s="294"/>
      <c r="M120" s="294"/>
      <c r="N120" s="294"/>
      <c r="O120" s="294"/>
      <c r="P120" s="294"/>
      <c r="Q120" s="294"/>
      <c r="R120" s="257"/>
    </row>
    <row r="121" s="141" customFormat="1" ht="24.75" customHeight="1" spans="1:18">
      <c r="A121" s="289" t="s">
        <v>189</v>
      </c>
      <c r="B121" s="290"/>
      <c r="C121" s="180">
        <f t="shared" ref="C121:C128" si="30">SUM(D121:Q121)</f>
        <v>375</v>
      </c>
      <c r="D121" s="181">
        <v>30</v>
      </c>
      <c r="E121" s="262"/>
      <c r="F121" s="262">
        <v>20</v>
      </c>
      <c r="G121" s="262">
        <v>36</v>
      </c>
      <c r="H121" s="262">
        <v>28</v>
      </c>
      <c r="I121" s="262">
        <v>30</v>
      </c>
      <c r="J121" s="180">
        <v>45</v>
      </c>
      <c r="K121" s="180">
        <v>38</v>
      </c>
      <c r="L121" s="180">
        <v>24</v>
      </c>
      <c r="M121" s="180">
        <v>30</v>
      </c>
      <c r="N121" s="180">
        <v>24</v>
      </c>
      <c r="O121" s="180">
        <v>30</v>
      </c>
      <c r="P121" s="180">
        <v>28</v>
      </c>
      <c r="Q121" s="180">
        <v>12</v>
      </c>
      <c r="R121" s="257">
        <f t="shared" ref="R121:R128" si="31">SUM(F121:Q121)</f>
        <v>345</v>
      </c>
    </row>
    <row r="122" s="139" customFormat="1" ht="24.75" customHeight="1" spans="1:18">
      <c r="A122" s="170"/>
      <c r="B122" s="200"/>
      <c r="C122" s="172"/>
      <c r="D122" s="235"/>
      <c r="E122" s="260"/>
      <c r="F122" s="260"/>
      <c r="G122" s="260"/>
      <c r="H122" s="260"/>
      <c r="I122" s="260"/>
      <c r="J122" s="260"/>
      <c r="K122" s="260"/>
      <c r="L122" s="260"/>
      <c r="M122" s="260"/>
      <c r="N122" s="260"/>
      <c r="O122" s="260"/>
      <c r="P122" s="260"/>
      <c r="Q122" s="260"/>
      <c r="R122" s="257"/>
    </row>
    <row r="123" s="141" customFormat="1" ht="24.75" customHeight="1" spans="1:18">
      <c r="A123" s="289" t="s">
        <v>190</v>
      </c>
      <c r="B123" s="283"/>
      <c r="C123" s="180">
        <f t="shared" si="30"/>
        <v>16057</v>
      </c>
      <c r="D123" s="181">
        <v>2141</v>
      </c>
      <c r="E123" s="286"/>
      <c r="F123" s="262">
        <v>1712</v>
      </c>
      <c r="G123" s="262">
        <v>2532</v>
      </c>
      <c r="H123" s="262">
        <v>1003</v>
      </c>
      <c r="I123" s="262">
        <v>1069</v>
      </c>
      <c r="J123" s="180">
        <v>1306</v>
      </c>
      <c r="K123" s="180">
        <v>1096</v>
      </c>
      <c r="L123" s="180">
        <v>900</v>
      </c>
      <c r="M123" s="180">
        <v>989</v>
      </c>
      <c r="N123" s="180">
        <v>788</v>
      </c>
      <c r="O123" s="180">
        <v>1033</v>
      </c>
      <c r="P123" s="180">
        <v>801</v>
      </c>
      <c r="Q123" s="180">
        <v>687</v>
      </c>
      <c r="R123" s="257">
        <f t="shared" si="31"/>
        <v>13916</v>
      </c>
    </row>
    <row r="124" s="139" customFormat="1" ht="24.75" customHeight="1" spans="1:18">
      <c r="A124" s="170"/>
      <c r="B124" s="200"/>
      <c r="C124" s="172"/>
      <c r="D124" s="235"/>
      <c r="E124" s="260"/>
      <c r="F124" s="260"/>
      <c r="G124" s="260"/>
      <c r="H124" s="260"/>
      <c r="I124" s="260"/>
      <c r="J124" s="260"/>
      <c r="K124" s="260"/>
      <c r="L124" s="260"/>
      <c r="M124" s="260"/>
      <c r="N124" s="260"/>
      <c r="O124" s="260"/>
      <c r="P124" s="260"/>
      <c r="Q124" s="260"/>
      <c r="R124" s="257"/>
    </row>
    <row r="125" s="139" customFormat="1" ht="24.75" customHeight="1" spans="1:18">
      <c r="A125" s="289" t="s">
        <v>191</v>
      </c>
      <c r="B125" s="223"/>
      <c r="C125" s="180">
        <f t="shared" si="30"/>
        <v>634358</v>
      </c>
      <c r="D125" s="181">
        <f t="shared" ref="D125:Q125" si="32">SUM(D126:D126)</f>
        <v>11534</v>
      </c>
      <c r="E125" s="180">
        <f t="shared" si="32"/>
        <v>0</v>
      </c>
      <c r="F125" s="180">
        <f t="shared" si="32"/>
        <v>66464</v>
      </c>
      <c r="G125" s="180">
        <f t="shared" si="32"/>
        <v>116926</v>
      </c>
      <c r="H125" s="180">
        <f t="shared" si="32"/>
        <v>49715</v>
      </c>
      <c r="I125" s="180">
        <f t="shared" si="32"/>
        <v>41911</v>
      </c>
      <c r="J125" s="180">
        <f t="shared" si="32"/>
        <v>89080</v>
      </c>
      <c r="K125" s="180">
        <f t="shared" si="32"/>
        <v>58160</v>
      </c>
      <c r="L125" s="180">
        <f t="shared" si="32"/>
        <v>57409</v>
      </c>
      <c r="M125" s="180">
        <f t="shared" si="32"/>
        <v>29756</v>
      </c>
      <c r="N125" s="180">
        <f t="shared" si="32"/>
        <v>28417</v>
      </c>
      <c r="O125" s="180">
        <f t="shared" si="32"/>
        <v>50092</v>
      </c>
      <c r="P125" s="180">
        <f t="shared" si="32"/>
        <v>27265</v>
      </c>
      <c r="Q125" s="180">
        <f t="shared" si="32"/>
        <v>7629</v>
      </c>
      <c r="R125" s="257">
        <f t="shared" si="31"/>
        <v>622824</v>
      </c>
    </row>
    <row r="126" s="139" customFormat="1" ht="24.75" customHeight="1" spans="1:18">
      <c r="A126" s="170" t="s">
        <v>185</v>
      </c>
      <c r="B126" s="200"/>
      <c r="C126" s="182">
        <f t="shared" si="30"/>
        <v>634358</v>
      </c>
      <c r="D126" s="173">
        <v>11534</v>
      </c>
      <c r="E126" s="172"/>
      <c r="F126" s="172">
        <v>66464</v>
      </c>
      <c r="G126" s="172">
        <v>116926</v>
      </c>
      <c r="H126" s="172">
        <v>49715</v>
      </c>
      <c r="I126" s="172">
        <v>41911</v>
      </c>
      <c r="J126" s="172">
        <v>89080</v>
      </c>
      <c r="K126" s="172">
        <v>58160</v>
      </c>
      <c r="L126" s="172">
        <v>57409</v>
      </c>
      <c r="M126" s="172">
        <v>29756</v>
      </c>
      <c r="N126" s="172">
        <v>28417</v>
      </c>
      <c r="O126" s="172">
        <v>50092</v>
      </c>
      <c r="P126" s="172">
        <v>27265</v>
      </c>
      <c r="Q126" s="172">
        <v>7629</v>
      </c>
      <c r="R126" s="257">
        <f t="shared" si="31"/>
        <v>622824</v>
      </c>
    </row>
    <row r="127" s="139" customFormat="1" ht="24.75" customHeight="1" spans="1:18">
      <c r="A127" s="170"/>
      <c r="B127" s="200"/>
      <c r="C127" s="172">
        <f t="shared" si="30"/>
        <v>0</v>
      </c>
      <c r="D127" s="173"/>
      <c r="E127" s="172"/>
      <c r="F127" s="172"/>
      <c r="G127" s="172"/>
      <c r="H127" s="172"/>
      <c r="I127" s="172"/>
      <c r="J127" s="172"/>
      <c r="K127" s="172"/>
      <c r="L127" s="172"/>
      <c r="M127" s="172"/>
      <c r="N127" s="172"/>
      <c r="O127" s="172"/>
      <c r="P127" s="172"/>
      <c r="Q127" s="172"/>
      <c r="R127" s="257">
        <f t="shared" si="31"/>
        <v>0</v>
      </c>
    </row>
    <row r="128" s="141" customFormat="1" ht="24.75" customHeight="1" spans="1:18">
      <c r="A128" s="289" t="s">
        <v>192</v>
      </c>
      <c r="B128" s="290"/>
      <c r="C128" s="180">
        <f t="shared" si="30"/>
        <v>414369</v>
      </c>
      <c r="D128" s="181">
        <v>66120</v>
      </c>
      <c r="E128" s="262"/>
      <c r="F128" s="262">
        <v>43370</v>
      </c>
      <c r="G128" s="262">
        <v>67298</v>
      </c>
      <c r="H128" s="262">
        <v>30006</v>
      </c>
      <c r="I128" s="262">
        <v>22096</v>
      </c>
      <c r="J128" s="180">
        <v>45237</v>
      </c>
      <c r="K128" s="180">
        <v>34101</v>
      </c>
      <c r="L128" s="180">
        <v>29083</v>
      </c>
      <c r="M128" s="180">
        <v>19313</v>
      </c>
      <c r="N128" s="180">
        <v>17844</v>
      </c>
      <c r="O128" s="180">
        <v>22327</v>
      </c>
      <c r="P128" s="180">
        <v>13588</v>
      </c>
      <c r="Q128" s="180">
        <v>3986</v>
      </c>
      <c r="R128" s="257">
        <f t="shared" si="31"/>
        <v>348249</v>
      </c>
    </row>
    <row r="129" s="139" customFormat="1" ht="24.75" customHeight="1" spans="1:18">
      <c r="A129" s="302"/>
      <c r="B129" s="303"/>
      <c r="C129" s="172"/>
      <c r="D129" s="173"/>
      <c r="E129" s="172"/>
      <c r="F129" s="172"/>
      <c r="G129" s="172"/>
      <c r="H129" s="172"/>
      <c r="I129" s="172"/>
      <c r="J129" s="172"/>
      <c r="K129" s="172"/>
      <c r="L129" s="172"/>
      <c r="M129" s="172"/>
      <c r="N129" s="172"/>
      <c r="O129" s="172"/>
      <c r="P129" s="172"/>
      <c r="Q129" s="172"/>
      <c r="R129" s="257"/>
    </row>
    <row r="130" s="141" customFormat="1" ht="24.75" customHeight="1" spans="1:18">
      <c r="A130" s="289" t="s">
        <v>193</v>
      </c>
      <c r="B130" s="290"/>
      <c r="C130" s="180">
        <f t="shared" ref="C130:C136" si="33">SUM(D130:Q130)</f>
        <v>128399</v>
      </c>
      <c r="D130" s="181">
        <v>85</v>
      </c>
      <c r="E130" s="262"/>
      <c r="F130" s="262">
        <v>8320</v>
      </c>
      <c r="G130" s="262">
        <v>23644</v>
      </c>
      <c r="H130" s="262">
        <v>8860</v>
      </c>
      <c r="I130" s="262">
        <v>8606</v>
      </c>
      <c r="J130" s="180">
        <v>15405</v>
      </c>
      <c r="K130" s="180">
        <v>15175</v>
      </c>
      <c r="L130" s="180">
        <v>13531</v>
      </c>
      <c r="M130" s="180">
        <v>11617</v>
      </c>
      <c r="N130" s="180">
        <v>5215</v>
      </c>
      <c r="O130" s="180">
        <v>9843</v>
      </c>
      <c r="P130" s="180">
        <v>6523</v>
      </c>
      <c r="Q130" s="180">
        <v>1575</v>
      </c>
      <c r="R130" s="257">
        <f t="shared" ref="R130:R136" si="34">SUM(F130:Q130)</f>
        <v>128314</v>
      </c>
    </row>
    <row r="131" s="139" customFormat="1" ht="24.75" customHeight="1" spans="1:18">
      <c r="A131" s="170"/>
      <c r="B131" s="200"/>
      <c r="C131" s="172"/>
      <c r="D131" s="173"/>
      <c r="E131" s="172"/>
      <c r="F131" s="172"/>
      <c r="G131" s="172"/>
      <c r="H131" s="172"/>
      <c r="I131" s="172"/>
      <c r="J131" s="172"/>
      <c r="K131" s="172"/>
      <c r="L131" s="172"/>
      <c r="M131" s="172"/>
      <c r="N131" s="172"/>
      <c r="O131" s="172"/>
      <c r="P131" s="172"/>
      <c r="Q131" s="172"/>
      <c r="R131" s="257">
        <f t="shared" si="34"/>
        <v>0</v>
      </c>
    </row>
    <row r="132" s="141" customFormat="1" ht="24.75" customHeight="1" spans="1:18">
      <c r="A132" s="289" t="s">
        <v>194</v>
      </c>
      <c r="B132" s="290"/>
      <c r="C132" s="180">
        <f t="shared" si="33"/>
        <v>30000</v>
      </c>
      <c r="D132" s="181"/>
      <c r="E132" s="262">
        <v>3000</v>
      </c>
      <c r="F132" s="262">
        <v>20000</v>
      </c>
      <c r="G132" s="262">
        <v>0</v>
      </c>
      <c r="H132" s="262">
        <v>3000</v>
      </c>
      <c r="I132" s="262">
        <v>3000</v>
      </c>
      <c r="J132" s="180">
        <v>0</v>
      </c>
      <c r="K132" s="180">
        <v>0</v>
      </c>
      <c r="L132" s="180">
        <v>0</v>
      </c>
      <c r="M132" s="180">
        <v>0</v>
      </c>
      <c r="N132" s="180">
        <v>0</v>
      </c>
      <c r="O132" s="180">
        <v>0</v>
      </c>
      <c r="P132" s="180">
        <v>0</v>
      </c>
      <c r="Q132" s="180">
        <v>1000</v>
      </c>
      <c r="R132" s="257">
        <f t="shared" si="34"/>
        <v>27000</v>
      </c>
    </row>
    <row r="133" s="139" customFormat="1" ht="24.75" customHeight="1" spans="1:18">
      <c r="A133" s="170"/>
      <c r="B133" s="200"/>
      <c r="C133" s="172"/>
      <c r="D133" s="173"/>
      <c r="E133" s="172"/>
      <c r="F133" s="172"/>
      <c r="G133" s="172"/>
      <c r="H133" s="172"/>
      <c r="I133" s="172"/>
      <c r="J133" s="172"/>
      <c r="K133" s="172"/>
      <c r="L133" s="172"/>
      <c r="M133" s="172"/>
      <c r="N133" s="172"/>
      <c r="O133" s="172"/>
      <c r="P133" s="172"/>
      <c r="Q133" s="172"/>
      <c r="R133" s="257">
        <f t="shared" si="34"/>
        <v>0</v>
      </c>
    </row>
    <row r="134" s="141" customFormat="1" ht="24.75" customHeight="1" spans="1:18">
      <c r="A134" s="289" t="s">
        <v>195</v>
      </c>
      <c r="B134" s="290"/>
      <c r="C134" s="180">
        <f t="shared" si="33"/>
        <v>262010</v>
      </c>
      <c r="D134" s="181">
        <f t="shared" ref="D134:Q134" si="35">SUM(D135:D136)</f>
        <v>4940</v>
      </c>
      <c r="E134" s="262">
        <f t="shared" si="35"/>
        <v>0</v>
      </c>
      <c r="F134" s="262">
        <f t="shared" si="35"/>
        <v>8612</v>
      </c>
      <c r="G134" s="262">
        <f t="shared" si="35"/>
        <v>32299</v>
      </c>
      <c r="H134" s="262">
        <f t="shared" si="35"/>
        <v>21610</v>
      </c>
      <c r="I134" s="262">
        <f t="shared" si="35"/>
        <v>24285</v>
      </c>
      <c r="J134" s="180">
        <f t="shared" si="35"/>
        <v>21457</v>
      </c>
      <c r="K134" s="180">
        <f t="shared" si="35"/>
        <v>22087</v>
      </c>
      <c r="L134" s="180">
        <f t="shared" si="35"/>
        <v>40300</v>
      </c>
      <c r="M134" s="180">
        <f t="shared" si="35"/>
        <v>28180</v>
      </c>
      <c r="N134" s="180">
        <f t="shared" si="35"/>
        <v>7006</v>
      </c>
      <c r="O134" s="180">
        <f t="shared" si="35"/>
        <v>24058</v>
      </c>
      <c r="P134" s="180">
        <f t="shared" si="35"/>
        <v>18302</v>
      </c>
      <c r="Q134" s="180">
        <f t="shared" si="35"/>
        <v>8874</v>
      </c>
      <c r="R134" s="257">
        <f t="shared" si="34"/>
        <v>257070</v>
      </c>
    </row>
    <row r="135" s="142" customFormat="1" ht="24.75" customHeight="1" spans="1:18">
      <c r="A135" s="304" t="s">
        <v>196</v>
      </c>
      <c r="B135" s="304" t="s">
        <v>197</v>
      </c>
      <c r="C135" s="182">
        <f t="shared" si="33"/>
        <v>1323</v>
      </c>
      <c r="D135" s="173"/>
      <c r="E135" s="172"/>
      <c r="F135" s="305">
        <v>61</v>
      </c>
      <c r="G135" s="305">
        <v>144</v>
      </c>
      <c r="H135" s="305">
        <v>149</v>
      </c>
      <c r="I135" s="305">
        <v>55</v>
      </c>
      <c r="J135" s="305">
        <v>337</v>
      </c>
      <c r="K135" s="335">
        <v>0</v>
      </c>
      <c r="L135" s="305">
        <v>75</v>
      </c>
      <c r="M135" s="305">
        <v>74</v>
      </c>
      <c r="N135" s="305">
        <v>169</v>
      </c>
      <c r="O135" s="305">
        <v>63</v>
      </c>
      <c r="P135" s="305">
        <v>196</v>
      </c>
      <c r="Q135" s="172"/>
      <c r="R135" s="257">
        <f t="shared" si="34"/>
        <v>1323</v>
      </c>
    </row>
    <row r="136" s="139" customFormat="1" ht="24.75" customHeight="1" spans="1:18">
      <c r="A136" s="170" t="s">
        <v>185</v>
      </c>
      <c r="B136" s="269"/>
      <c r="C136" s="182">
        <f t="shared" si="33"/>
        <v>260687</v>
      </c>
      <c r="D136" s="173">
        <v>4940</v>
      </c>
      <c r="E136" s="172">
        <v>0</v>
      </c>
      <c r="F136" s="172">
        <v>8551</v>
      </c>
      <c r="G136" s="172">
        <v>32155</v>
      </c>
      <c r="H136" s="172">
        <v>21461</v>
      </c>
      <c r="I136" s="172">
        <v>24230</v>
      </c>
      <c r="J136" s="172">
        <v>21120</v>
      </c>
      <c r="K136" s="172">
        <v>22087</v>
      </c>
      <c r="L136" s="172">
        <v>40225</v>
      </c>
      <c r="M136" s="172">
        <v>28106</v>
      </c>
      <c r="N136" s="172">
        <v>6837</v>
      </c>
      <c r="O136" s="172">
        <v>23995</v>
      </c>
      <c r="P136" s="172">
        <v>18106</v>
      </c>
      <c r="Q136" s="172">
        <v>8874</v>
      </c>
      <c r="R136" s="257">
        <f t="shared" si="34"/>
        <v>255747</v>
      </c>
    </row>
    <row r="137" s="139" customFormat="1" ht="24.75" customHeight="1" spans="1:18">
      <c r="A137" s="170"/>
      <c r="B137" s="306"/>
      <c r="C137" s="172"/>
      <c r="D137" s="173"/>
      <c r="E137" s="172"/>
      <c r="F137" s="172"/>
      <c r="G137" s="172"/>
      <c r="H137" s="172"/>
      <c r="I137" s="172"/>
      <c r="J137" s="172"/>
      <c r="K137" s="172"/>
      <c r="L137" s="172"/>
      <c r="M137" s="172"/>
      <c r="N137" s="172"/>
      <c r="O137" s="172"/>
      <c r="P137" s="172"/>
      <c r="Q137" s="172"/>
      <c r="R137" s="257"/>
    </row>
    <row r="138" s="141" customFormat="1" ht="24.75" customHeight="1" spans="1:18">
      <c r="A138" s="289" t="s">
        <v>198</v>
      </c>
      <c r="B138" s="290"/>
      <c r="C138" s="180">
        <f t="shared" ref="C138:C144" si="36">SUM(D138:Q138)</f>
        <v>43186</v>
      </c>
      <c r="D138" s="181">
        <v>0</v>
      </c>
      <c r="E138" s="262"/>
      <c r="F138" s="262">
        <v>2611</v>
      </c>
      <c r="G138" s="262">
        <v>5093</v>
      </c>
      <c r="H138" s="262">
        <v>2424</v>
      </c>
      <c r="I138" s="262">
        <v>1927</v>
      </c>
      <c r="J138" s="180">
        <v>11088</v>
      </c>
      <c r="K138" s="180">
        <v>2783</v>
      </c>
      <c r="L138" s="180">
        <v>2483</v>
      </c>
      <c r="M138" s="180">
        <v>2245</v>
      </c>
      <c r="N138" s="180">
        <v>1799</v>
      </c>
      <c r="O138" s="180">
        <v>1878</v>
      </c>
      <c r="P138" s="180">
        <v>2439</v>
      </c>
      <c r="Q138" s="180">
        <v>6416</v>
      </c>
      <c r="R138" s="257">
        <f>SUM(F138:Q138)</f>
        <v>43186</v>
      </c>
    </row>
    <row r="139" s="139" customFormat="1" ht="24.75" customHeight="1" spans="1:18">
      <c r="A139" s="170"/>
      <c r="B139" s="200"/>
      <c r="C139" s="172"/>
      <c r="D139" s="173"/>
      <c r="E139" s="172"/>
      <c r="F139" s="172"/>
      <c r="G139" s="172"/>
      <c r="H139" s="172"/>
      <c r="I139" s="172"/>
      <c r="J139" s="172"/>
      <c r="K139" s="172"/>
      <c r="L139" s="172"/>
      <c r="M139" s="172"/>
      <c r="N139" s="172"/>
      <c r="O139" s="172"/>
      <c r="P139" s="172"/>
      <c r="Q139" s="172"/>
      <c r="R139" s="257">
        <f>SUM(F139:Q139)</f>
        <v>0</v>
      </c>
    </row>
    <row r="140" s="141" customFormat="1" ht="24.75" customHeight="1" spans="1:18">
      <c r="A140" s="289" t="s">
        <v>199</v>
      </c>
      <c r="B140" s="290"/>
      <c r="C140" s="180">
        <f t="shared" si="36"/>
        <v>43060</v>
      </c>
      <c r="D140" s="181">
        <v>105</v>
      </c>
      <c r="E140" s="262">
        <v>1204</v>
      </c>
      <c r="F140" s="262">
        <v>4439</v>
      </c>
      <c r="G140" s="262">
        <v>3968</v>
      </c>
      <c r="H140" s="262">
        <v>1271</v>
      </c>
      <c r="I140" s="262">
        <v>8989</v>
      </c>
      <c r="J140" s="180">
        <v>6465</v>
      </c>
      <c r="K140" s="180">
        <v>749</v>
      </c>
      <c r="L140" s="180">
        <v>11641</v>
      </c>
      <c r="M140" s="180">
        <v>585</v>
      </c>
      <c r="N140" s="180">
        <v>345</v>
      </c>
      <c r="O140" s="180">
        <v>1694</v>
      </c>
      <c r="P140" s="180">
        <v>1605</v>
      </c>
      <c r="Q140" s="180">
        <v>0</v>
      </c>
      <c r="R140" s="257">
        <v>1204</v>
      </c>
    </row>
    <row r="141" s="139" customFormat="1" ht="24.75" customHeight="1" spans="1:18">
      <c r="A141" s="170"/>
      <c r="B141" s="200"/>
      <c r="C141" s="172">
        <f t="shared" si="36"/>
        <v>0</v>
      </c>
      <c r="D141" s="173"/>
      <c r="E141" s="172"/>
      <c r="F141" s="172"/>
      <c r="G141" s="172"/>
      <c r="H141" s="172"/>
      <c r="I141" s="172"/>
      <c r="J141" s="172"/>
      <c r="K141" s="172"/>
      <c r="L141" s="172"/>
      <c r="M141" s="172"/>
      <c r="N141" s="172"/>
      <c r="O141" s="172"/>
      <c r="P141" s="172"/>
      <c r="Q141" s="172"/>
      <c r="R141" s="257">
        <f>SUM(F141:Q141)</f>
        <v>0</v>
      </c>
    </row>
    <row r="142" s="141" customFormat="1" ht="24.75" customHeight="1" spans="1:18">
      <c r="A142" s="289" t="s">
        <v>200</v>
      </c>
      <c r="B142" s="290"/>
      <c r="C142" s="180">
        <f t="shared" si="36"/>
        <v>9229</v>
      </c>
      <c r="D142" s="181">
        <v>8</v>
      </c>
      <c r="E142" s="262"/>
      <c r="F142" s="262">
        <v>423</v>
      </c>
      <c r="G142" s="262">
        <v>1404</v>
      </c>
      <c r="H142" s="262">
        <v>796</v>
      </c>
      <c r="I142" s="262">
        <v>189</v>
      </c>
      <c r="J142" s="180">
        <v>1006</v>
      </c>
      <c r="K142" s="180">
        <v>1308</v>
      </c>
      <c r="L142" s="180">
        <v>1128</v>
      </c>
      <c r="M142" s="180">
        <v>2057</v>
      </c>
      <c r="N142" s="180">
        <v>125</v>
      </c>
      <c r="O142" s="180">
        <v>60</v>
      </c>
      <c r="P142" s="180">
        <v>725</v>
      </c>
      <c r="Q142" s="180">
        <v>0</v>
      </c>
      <c r="R142" s="257">
        <v>0</v>
      </c>
    </row>
    <row r="143" s="139" customFormat="1" ht="24.75" customHeight="1" spans="1:18">
      <c r="A143" s="170"/>
      <c r="B143" s="200"/>
      <c r="C143" s="172">
        <f t="shared" si="36"/>
        <v>0</v>
      </c>
      <c r="D143" s="173"/>
      <c r="E143" s="172"/>
      <c r="F143" s="172"/>
      <c r="G143" s="172"/>
      <c r="H143" s="172"/>
      <c r="I143" s="172"/>
      <c r="J143" s="172"/>
      <c r="K143" s="172"/>
      <c r="L143" s="172"/>
      <c r="M143" s="172"/>
      <c r="N143" s="172"/>
      <c r="O143" s="172"/>
      <c r="P143" s="172"/>
      <c r="Q143" s="172"/>
      <c r="R143" s="257">
        <f>SUM(F143:Q143)</f>
        <v>0</v>
      </c>
    </row>
    <row r="144" s="141" customFormat="1" ht="24.75" customHeight="1" spans="1:18">
      <c r="A144" s="289" t="s">
        <v>201</v>
      </c>
      <c r="B144" s="290"/>
      <c r="C144" s="180">
        <f t="shared" si="36"/>
        <v>327</v>
      </c>
      <c r="D144" s="181">
        <v>95</v>
      </c>
      <c r="E144" s="262"/>
      <c r="F144" s="262">
        <v>0</v>
      </c>
      <c r="G144" s="262">
        <v>0</v>
      </c>
      <c r="H144" s="262">
        <v>0</v>
      </c>
      <c r="I144" s="262">
        <v>0</v>
      </c>
      <c r="J144" s="180">
        <v>0</v>
      </c>
      <c r="K144" s="180">
        <v>116</v>
      </c>
      <c r="L144" s="180">
        <v>0</v>
      </c>
      <c r="M144" s="180">
        <v>116</v>
      </c>
      <c r="N144" s="180">
        <v>0</v>
      </c>
      <c r="O144" s="180">
        <v>0</v>
      </c>
      <c r="P144" s="180">
        <v>0</v>
      </c>
      <c r="Q144" s="180">
        <v>0</v>
      </c>
      <c r="R144" s="257">
        <f>SUM(F144:Q144)</f>
        <v>232</v>
      </c>
    </row>
    <row r="145" s="151" customFormat="1" ht="24.75" customHeight="1" spans="1:18">
      <c r="A145" s="307"/>
      <c r="B145" s="308"/>
      <c r="C145" s="266"/>
      <c r="D145" s="309"/>
      <c r="E145" s="266"/>
      <c r="F145" s="310"/>
      <c r="G145" s="310"/>
      <c r="H145" s="310"/>
      <c r="I145" s="310"/>
      <c r="J145" s="310"/>
      <c r="K145" s="336"/>
      <c r="L145" s="310"/>
      <c r="M145" s="310"/>
      <c r="N145" s="310"/>
      <c r="O145" s="310"/>
      <c r="P145" s="310"/>
      <c r="Q145" s="310"/>
      <c r="R145" s="338"/>
    </row>
    <row r="146" s="141" customFormat="1" ht="24.75" customHeight="1" spans="1:18">
      <c r="A146" s="289" t="s">
        <v>202</v>
      </c>
      <c r="B146" s="290"/>
      <c r="C146" s="180">
        <f>SUM(D146:Q146)</f>
        <v>48901</v>
      </c>
      <c r="D146" s="181"/>
      <c r="E146" s="262"/>
      <c r="F146" s="262">
        <v>14653</v>
      </c>
      <c r="G146" s="262">
        <v>6931</v>
      </c>
      <c r="H146" s="262">
        <v>1691</v>
      </c>
      <c r="I146" s="262">
        <v>2956</v>
      </c>
      <c r="J146" s="180">
        <v>1099</v>
      </c>
      <c r="K146" s="180">
        <v>3975</v>
      </c>
      <c r="L146" s="180">
        <v>6708</v>
      </c>
      <c r="M146" s="180">
        <v>2501</v>
      </c>
      <c r="N146" s="180">
        <v>1823</v>
      </c>
      <c r="O146" s="180">
        <v>2278</v>
      </c>
      <c r="P146" s="180">
        <v>4014</v>
      </c>
      <c r="Q146" s="180">
        <v>272</v>
      </c>
      <c r="R146" s="257">
        <f>SUM(F146:Q146)</f>
        <v>48901</v>
      </c>
    </row>
    <row r="147" s="151" customFormat="1" ht="24.75" customHeight="1" spans="1:18">
      <c r="A147" s="307"/>
      <c r="B147" s="308"/>
      <c r="C147" s="266"/>
      <c r="D147" s="309"/>
      <c r="E147" s="266"/>
      <c r="F147" s="310"/>
      <c r="G147" s="310"/>
      <c r="H147" s="310"/>
      <c r="I147" s="310"/>
      <c r="J147" s="310"/>
      <c r="K147" s="336"/>
      <c r="L147" s="310"/>
      <c r="M147" s="310"/>
      <c r="N147" s="310"/>
      <c r="O147" s="310"/>
      <c r="P147" s="310"/>
      <c r="Q147" s="310"/>
      <c r="R147" s="338"/>
    </row>
    <row r="148" s="141" customFormat="1" ht="24.75" customHeight="1" spans="1:18">
      <c r="A148" s="289" t="s">
        <v>203</v>
      </c>
      <c r="B148" s="290"/>
      <c r="C148" s="180">
        <f>SUM(D148:Q148)</f>
        <v>4144</v>
      </c>
      <c r="D148" s="181">
        <v>3</v>
      </c>
      <c r="E148" s="262"/>
      <c r="F148" s="262">
        <v>11</v>
      </c>
      <c r="G148" s="262">
        <v>544</v>
      </c>
      <c r="H148" s="262"/>
      <c r="I148" s="262">
        <v>478</v>
      </c>
      <c r="J148" s="180"/>
      <c r="K148" s="180">
        <v>144</v>
      </c>
      <c r="L148" s="180">
        <v>543</v>
      </c>
      <c r="M148" s="180">
        <v>244</v>
      </c>
      <c r="N148" s="180">
        <v>238</v>
      </c>
      <c r="O148" s="180">
        <v>846</v>
      </c>
      <c r="P148" s="180">
        <v>1057</v>
      </c>
      <c r="Q148" s="180">
        <v>36</v>
      </c>
      <c r="R148" s="257">
        <f>SUM(F148:Q148)</f>
        <v>4141</v>
      </c>
    </row>
    <row r="149" s="139" customFormat="1" ht="24.75" customHeight="1" spans="1:18">
      <c r="A149" s="170"/>
      <c r="B149" s="200"/>
      <c r="C149" s="172"/>
      <c r="D149" s="173"/>
      <c r="E149" s="172"/>
      <c r="F149" s="172"/>
      <c r="G149" s="172"/>
      <c r="H149" s="172"/>
      <c r="I149" s="172"/>
      <c r="J149" s="172"/>
      <c r="K149" s="172"/>
      <c r="L149" s="172"/>
      <c r="M149" s="172"/>
      <c r="N149" s="172"/>
      <c r="O149" s="172"/>
      <c r="P149" s="172"/>
      <c r="Q149" s="172"/>
      <c r="R149" s="257">
        <f>SUM(F149:Q149)</f>
        <v>0</v>
      </c>
    </row>
    <row r="150" s="141" customFormat="1" ht="24.75" customHeight="1" spans="1:18">
      <c r="A150" s="289" t="s">
        <v>204</v>
      </c>
      <c r="B150" s="290"/>
      <c r="C150" s="180">
        <f>SUM(D150:Q150)</f>
        <v>9451</v>
      </c>
      <c r="D150" s="181">
        <v>975</v>
      </c>
      <c r="E150" s="262">
        <v>4</v>
      </c>
      <c r="F150" s="262">
        <v>870</v>
      </c>
      <c r="G150" s="262">
        <v>1652</v>
      </c>
      <c r="H150" s="262">
        <v>762</v>
      </c>
      <c r="I150" s="262">
        <v>417</v>
      </c>
      <c r="J150" s="180">
        <v>1148</v>
      </c>
      <c r="K150" s="180">
        <v>984</v>
      </c>
      <c r="L150" s="180">
        <v>719</v>
      </c>
      <c r="M150" s="180">
        <v>438</v>
      </c>
      <c r="N150" s="180">
        <v>518</v>
      </c>
      <c r="O150" s="180">
        <v>556</v>
      </c>
      <c r="P150" s="180">
        <v>235</v>
      </c>
      <c r="Q150" s="180">
        <v>173</v>
      </c>
      <c r="R150" s="257">
        <f>SUM(F150:Q150)</f>
        <v>8472</v>
      </c>
    </row>
    <row r="151" s="139" customFormat="1" ht="24.75" customHeight="1" spans="1:18">
      <c r="A151" s="287"/>
      <c r="B151" s="218"/>
      <c r="C151" s="172"/>
      <c r="D151" s="173"/>
      <c r="E151" s="220"/>
      <c r="F151" s="220"/>
      <c r="G151" s="220"/>
      <c r="H151" s="220"/>
      <c r="I151" s="220"/>
      <c r="J151" s="172"/>
      <c r="K151" s="172"/>
      <c r="L151" s="172"/>
      <c r="M151" s="172"/>
      <c r="N151" s="172"/>
      <c r="O151" s="172"/>
      <c r="P151" s="172"/>
      <c r="Q151" s="172"/>
      <c r="R151" s="257"/>
    </row>
    <row r="152" s="141" customFormat="1" ht="24.75" customHeight="1" spans="1:18">
      <c r="A152" s="289" t="s">
        <v>205</v>
      </c>
      <c r="B152" s="290"/>
      <c r="C152" s="180">
        <f t="shared" ref="C152:C162" si="37">SUM(D152:Q152)</f>
        <v>496</v>
      </c>
      <c r="D152" s="181"/>
      <c r="E152" s="262"/>
      <c r="F152" s="262">
        <v>2</v>
      </c>
      <c r="G152" s="262">
        <v>7</v>
      </c>
      <c r="H152" s="262">
        <v>5</v>
      </c>
      <c r="I152" s="262">
        <v>4</v>
      </c>
      <c r="J152" s="180">
        <v>461</v>
      </c>
      <c r="K152" s="180">
        <v>4</v>
      </c>
      <c r="L152" s="180">
        <v>3</v>
      </c>
      <c r="M152" s="180">
        <v>2</v>
      </c>
      <c r="N152" s="180">
        <v>1</v>
      </c>
      <c r="O152" s="180">
        <v>4</v>
      </c>
      <c r="P152" s="180">
        <v>2</v>
      </c>
      <c r="Q152" s="180">
        <v>1</v>
      </c>
      <c r="R152" s="257">
        <f>SUM(F152:Q152)</f>
        <v>496</v>
      </c>
    </row>
    <row r="153" s="139" customFormat="1" ht="24.75" customHeight="1" spans="1:18">
      <c r="A153" s="287"/>
      <c r="B153" s="218"/>
      <c r="C153" s="172"/>
      <c r="D153" s="173"/>
      <c r="E153" s="220"/>
      <c r="F153" s="220"/>
      <c r="G153" s="220"/>
      <c r="H153" s="220"/>
      <c r="I153" s="220"/>
      <c r="J153" s="172"/>
      <c r="K153" s="172"/>
      <c r="L153" s="172"/>
      <c r="M153" s="172"/>
      <c r="N153" s="172"/>
      <c r="O153" s="172"/>
      <c r="P153" s="172"/>
      <c r="Q153" s="172"/>
      <c r="R153" s="257"/>
    </row>
    <row r="154" s="141" customFormat="1" ht="24.75" customHeight="1" spans="1:18">
      <c r="A154" s="289" t="s">
        <v>206</v>
      </c>
      <c r="B154" s="290"/>
      <c r="C154" s="180">
        <f t="shared" si="37"/>
        <v>901898</v>
      </c>
      <c r="D154" s="181">
        <f t="shared" ref="D154:Q154" si="38">SUM(D155:D158)</f>
        <v>59890</v>
      </c>
      <c r="E154" s="180">
        <f t="shared" si="38"/>
        <v>3478</v>
      </c>
      <c r="F154" s="180">
        <f t="shared" si="38"/>
        <v>122969</v>
      </c>
      <c r="G154" s="180">
        <f t="shared" si="38"/>
        <v>148503</v>
      </c>
      <c r="H154" s="180">
        <f t="shared" si="38"/>
        <v>52427</v>
      </c>
      <c r="I154" s="180">
        <f t="shared" si="38"/>
        <v>48845</v>
      </c>
      <c r="J154" s="180">
        <f t="shared" si="38"/>
        <v>47352</v>
      </c>
      <c r="K154" s="180">
        <f t="shared" si="38"/>
        <v>54930</v>
      </c>
      <c r="L154" s="180">
        <f t="shared" si="38"/>
        <v>119532</v>
      </c>
      <c r="M154" s="180">
        <f t="shared" si="38"/>
        <v>49106</v>
      </c>
      <c r="N154" s="180">
        <f t="shared" si="38"/>
        <v>38522</v>
      </c>
      <c r="O154" s="180">
        <f t="shared" si="38"/>
        <v>38594</v>
      </c>
      <c r="P154" s="180">
        <f t="shared" si="38"/>
        <v>48748</v>
      </c>
      <c r="Q154" s="180">
        <f t="shared" si="38"/>
        <v>69002</v>
      </c>
      <c r="R154" s="257">
        <f>SUM(F154:Q154)</f>
        <v>838530</v>
      </c>
    </row>
    <row r="155" s="139" customFormat="1" ht="24.75" customHeight="1" spans="1:18">
      <c r="A155" s="170" t="s">
        <v>207</v>
      </c>
      <c r="B155" s="171"/>
      <c r="C155" s="172">
        <f t="shared" si="37"/>
        <v>901898</v>
      </c>
      <c r="D155" s="173">
        <v>75358</v>
      </c>
      <c r="E155" s="172">
        <v>3478</v>
      </c>
      <c r="F155" s="219">
        <v>119205</v>
      </c>
      <c r="G155" s="219">
        <v>143722</v>
      </c>
      <c r="H155" s="219">
        <v>51795</v>
      </c>
      <c r="I155" s="219">
        <v>48389</v>
      </c>
      <c r="J155" s="219">
        <v>46260</v>
      </c>
      <c r="K155" s="219">
        <v>54303</v>
      </c>
      <c r="L155" s="219">
        <v>118359</v>
      </c>
      <c r="M155" s="219">
        <v>47991</v>
      </c>
      <c r="N155" s="219">
        <v>38114</v>
      </c>
      <c r="O155" s="219">
        <v>37856</v>
      </c>
      <c r="P155" s="219">
        <v>48401</v>
      </c>
      <c r="Q155" s="219">
        <v>68667</v>
      </c>
      <c r="R155" s="257">
        <f>SUM(F157:Q157)</f>
        <v>6246</v>
      </c>
    </row>
    <row r="156" s="139" customFormat="1" ht="24.75" customHeight="1" spans="1:18">
      <c r="A156" s="170" t="s">
        <v>208</v>
      </c>
      <c r="B156" s="171"/>
      <c r="C156" s="172">
        <f t="shared" si="37"/>
        <v>0</v>
      </c>
      <c r="D156" s="173">
        <v>-5681</v>
      </c>
      <c r="E156" s="172"/>
      <c r="F156" s="172">
        <v>681</v>
      </c>
      <c r="G156" s="172">
        <v>829</v>
      </c>
      <c r="H156" s="172">
        <v>392</v>
      </c>
      <c r="I156" s="172">
        <v>247</v>
      </c>
      <c r="J156" s="172">
        <v>516</v>
      </c>
      <c r="K156" s="172">
        <v>339</v>
      </c>
      <c r="L156" s="172">
        <v>920</v>
      </c>
      <c r="M156" s="172">
        <v>527</v>
      </c>
      <c r="N156" s="172">
        <v>264</v>
      </c>
      <c r="O156" s="172">
        <v>500</v>
      </c>
      <c r="P156" s="172">
        <v>236</v>
      </c>
      <c r="Q156" s="172">
        <v>230</v>
      </c>
      <c r="R156" s="257">
        <f>SUM(F156:Q156)</f>
        <v>5681</v>
      </c>
    </row>
    <row r="157" s="150" customFormat="1" ht="24.75" customHeight="1" spans="1:18">
      <c r="A157" s="195" t="s">
        <v>209</v>
      </c>
      <c r="B157" s="196"/>
      <c r="C157" s="245">
        <f t="shared" si="37"/>
        <v>0</v>
      </c>
      <c r="D157" s="188">
        <v>-6246</v>
      </c>
      <c r="E157" s="245"/>
      <c r="F157" s="245">
        <v>483</v>
      </c>
      <c r="G157" s="245">
        <v>3459</v>
      </c>
      <c r="H157" s="245">
        <v>240</v>
      </c>
      <c r="I157" s="245">
        <v>209</v>
      </c>
      <c r="J157" s="245">
        <v>576</v>
      </c>
      <c r="K157" s="245">
        <v>285</v>
      </c>
      <c r="L157" s="245">
        <v>213</v>
      </c>
      <c r="M157" s="245">
        <v>183</v>
      </c>
      <c r="N157" s="245">
        <v>144</v>
      </c>
      <c r="O157" s="245">
        <v>238</v>
      </c>
      <c r="P157" s="245">
        <v>111</v>
      </c>
      <c r="Q157" s="245">
        <v>105</v>
      </c>
      <c r="R157" s="258" t="e">
        <f>SUM(#REF!)</f>
        <v>#REF!</v>
      </c>
    </row>
    <row r="158" s="139" customFormat="1" ht="24.75" customHeight="1" spans="1:18">
      <c r="A158" s="170" t="s">
        <v>210</v>
      </c>
      <c r="B158" s="311"/>
      <c r="C158" s="172">
        <f t="shared" si="37"/>
        <v>0</v>
      </c>
      <c r="D158" s="173">
        <v>-3541</v>
      </c>
      <c r="E158" s="172"/>
      <c r="F158" s="172">
        <v>2600</v>
      </c>
      <c r="G158" s="172">
        <v>493</v>
      </c>
      <c r="H158" s="172"/>
      <c r="I158" s="172"/>
      <c r="J158" s="172"/>
      <c r="K158" s="172">
        <v>3</v>
      </c>
      <c r="L158" s="172">
        <v>40</v>
      </c>
      <c r="M158" s="172">
        <v>405</v>
      </c>
      <c r="N158" s="172"/>
      <c r="O158" s="172"/>
      <c r="P158" s="172"/>
      <c r="Q158" s="172"/>
      <c r="R158" s="339">
        <v>96.1</v>
      </c>
    </row>
    <row r="159" s="141" customFormat="1" ht="24.75" customHeight="1" spans="1:18">
      <c r="A159" s="273" t="s">
        <v>211</v>
      </c>
      <c r="B159" s="312"/>
      <c r="C159" s="275">
        <f t="shared" si="37"/>
        <v>47273</v>
      </c>
      <c r="D159" s="313">
        <f t="shared" ref="D159:Q159" si="39">SUM(D160:D162)</f>
        <v>2529</v>
      </c>
      <c r="E159" s="275">
        <f t="shared" si="39"/>
        <v>60</v>
      </c>
      <c r="F159" s="275">
        <f t="shared" si="39"/>
        <v>375</v>
      </c>
      <c r="G159" s="275">
        <f t="shared" si="39"/>
        <v>1475</v>
      </c>
      <c r="H159" s="275">
        <f t="shared" si="39"/>
        <v>264</v>
      </c>
      <c r="I159" s="275">
        <f t="shared" si="39"/>
        <v>367</v>
      </c>
      <c r="J159" s="275">
        <f t="shared" si="39"/>
        <v>467</v>
      </c>
      <c r="K159" s="275">
        <f t="shared" si="39"/>
        <v>373</v>
      </c>
      <c r="L159" s="275">
        <f t="shared" si="39"/>
        <v>862</v>
      </c>
      <c r="M159" s="275">
        <f t="shared" si="39"/>
        <v>1077</v>
      </c>
      <c r="N159" s="275">
        <f t="shared" si="39"/>
        <v>541</v>
      </c>
      <c r="O159" s="275">
        <f t="shared" si="39"/>
        <v>474</v>
      </c>
      <c r="P159" s="275">
        <f t="shared" si="39"/>
        <v>409</v>
      </c>
      <c r="Q159" s="275">
        <f t="shared" si="39"/>
        <v>38000</v>
      </c>
      <c r="R159" s="339">
        <f t="shared" ref="R159:R164" si="40">SUM(F159:Q159)</f>
        <v>44684</v>
      </c>
    </row>
    <row r="160" s="152" customFormat="1" ht="24.75" customHeight="1" spans="1:256">
      <c r="A160" s="314" t="s">
        <v>212</v>
      </c>
      <c r="B160" s="171"/>
      <c r="C160" s="172">
        <f t="shared" si="37"/>
        <v>47273</v>
      </c>
      <c r="D160" s="173">
        <v>4033</v>
      </c>
      <c r="E160" s="172">
        <v>60</v>
      </c>
      <c r="F160" s="172">
        <v>290</v>
      </c>
      <c r="G160" s="172">
        <v>1220</v>
      </c>
      <c r="H160" s="172">
        <v>194</v>
      </c>
      <c r="I160" s="172">
        <v>302</v>
      </c>
      <c r="J160" s="172">
        <v>307</v>
      </c>
      <c r="K160" s="172">
        <v>263</v>
      </c>
      <c r="L160" s="172">
        <v>727</v>
      </c>
      <c r="M160" s="172">
        <v>932</v>
      </c>
      <c r="N160" s="172">
        <v>456</v>
      </c>
      <c r="O160" s="172">
        <v>394</v>
      </c>
      <c r="P160" s="172">
        <v>349</v>
      </c>
      <c r="Q160" s="245">
        <v>37746</v>
      </c>
      <c r="R160" s="340">
        <f t="shared" si="40"/>
        <v>43180</v>
      </c>
      <c r="S160" s="341"/>
      <c r="T160" s="341"/>
      <c r="U160" s="341"/>
      <c r="V160" s="341"/>
      <c r="W160" s="341"/>
      <c r="X160" s="341"/>
      <c r="Y160" s="341"/>
      <c r="Z160" s="341"/>
      <c r="AA160" s="341"/>
      <c r="AB160" s="341"/>
      <c r="AC160" s="341"/>
      <c r="AD160" s="341"/>
      <c r="AF160" s="344"/>
      <c r="AH160" s="341"/>
      <c r="AI160" s="344"/>
      <c r="AJ160" s="344"/>
      <c r="AK160" s="341"/>
      <c r="AL160" s="341"/>
      <c r="AM160" s="341"/>
      <c r="AN160" s="341"/>
      <c r="AO160" s="341"/>
      <c r="AP160" s="341"/>
      <c r="AQ160" s="341"/>
      <c r="AR160" s="341"/>
      <c r="AS160" s="341"/>
      <c r="AT160" s="341"/>
      <c r="AU160" s="341"/>
      <c r="AV160" s="341"/>
      <c r="AX160" s="344"/>
      <c r="AZ160" s="341"/>
      <c r="BA160" s="344"/>
      <c r="BB160" s="344"/>
      <c r="BC160" s="341"/>
      <c r="BD160" s="341"/>
      <c r="BE160" s="341"/>
      <c r="BF160" s="341"/>
      <c r="BG160" s="341"/>
      <c r="BH160" s="341"/>
      <c r="BI160" s="341"/>
      <c r="BJ160" s="341"/>
      <c r="BK160" s="341"/>
      <c r="BL160" s="341"/>
      <c r="BM160" s="341"/>
      <c r="BN160" s="341"/>
      <c r="BP160" s="344"/>
      <c r="BR160" s="341"/>
      <c r="BS160" s="344"/>
      <c r="BT160" s="344"/>
      <c r="BU160" s="341"/>
      <c r="BV160" s="341"/>
      <c r="BW160" s="341"/>
      <c r="BX160" s="341"/>
      <c r="BY160" s="341"/>
      <c r="BZ160" s="341"/>
      <c r="CA160" s="341"/>
      <c r="CB160" s="341"/>
      <c r="CC160" s="341"/>
      <c r="CD160" s="341"/>
      <c r="CE160" s="341"/>
      <c r="CF160" s="341"/>
      <c r="CH160" s="344"/>
      <c r="CJ160" s="341"/>
      <c r="CK160" s="344"/>
      <c r="CL160" s="344"/>
      <c r="CM160" s="341"/>
      <c r="CN160" s="341"/>
      <c r="CO160" s="341"/>
      <c r="CP160" s="341"/>
      <c r="CQ160" s="341"/>
      <c r="CR160" s="341"/>
      <c r="CS160" s="341"/>
      <c r="CT160" s="341"/>
      <c r="CU160" s="341"/>
      <c r="CV160" s="341"/>
      <c r="CW160" s="341"/>
      <c r="CX160" s="341"/>
      <c r="CZ160" s="344"/>
      <c r="DB160" s="341"/>
      <c r="DC160" s="344"/>
      <c r="DD160" s="344"/>
      <c r="DE160" s="341"/>
      <c r="DF160" s="341"/>
      <c r="DG160" s="341"/>
      <c r="DH160" s="341"/>
      <c r="DI160" s="341"/>
      <c r="DJ160" s="341"/>
      <c r="DK160" s="341"/>
      <c r="DL160" s="341"/>
      <c r="DM160" s="341"/>
      <c r="DN160" s="341"/>
      <c r="DO160" s="341"/>
      <c r="DP160" s="341"/>
      <c r="DR160" s="344"/>
      <c r="DT160" s="341"/>
      <c r="DU160" s="344"/>
      <c r="DV160" s="344"/>
      <c r="DW160" s="341"/>
      <c r="DX160" s="341"/>
      <c r="DY160" s="341"/>
      <c r="DZ160" s="341"/>
      <c r="EA160" s="341"/>
      <c r="EB160" s="341"/>
      <c r="EC160" s="341"/>
      <c r="ED160" s="341"/>
      <c r="EE160" s="341"/>
      <c r="EF160" s="341"/>
      <c r="EG160" s="341"/>
      <c r="EH160" s="341"/>
      <c r="EJ160" s="344"/>
      <c r="EL160" s="341"/>
      <c r="EM160" s="344"/>
      <c r="EN160" s="344"/>
      <c r="EO160" s="341"/>
      <c r="EP160" s="341"/>
      <c r="EQ160" s="341"/>
      <c r="ER160" s="341"/>
      <c r="ES160" s="341"/>
      <c r="ET160" s="341"/>
      <c r="EU160" s="341"/>
      <c r="EV160" s="341"/>
      <c r="EW160" s="341"/>
      <c r="EX160" s="341"/>
      <c r="EY160" s="341"/>
      <c r="EZ160" s="341"/>
      <c r="FB160" s="344"/>
      <c r="FD160" s="341"/>
      <c r="FE160" s="344"/>
      <c r="FF160" s="344"/>
      <c r="FG160" s="341"/>
      <c r="FH160" s="341"/>
      <c r="FI160" s="341"/>
      <c r="FJ160" s="341"/>
      <c r="FK160" s="341"/>
      <c r="FL160" s="341"/>
      <c r="FM160" s="341"/>
      <c r="FN160" s="341"/>
      <c r="FO160" s="341"/>
      <c r="FP160" s="341"/>
      <c r="FQ160" s="341"/>
      <c r="FR160" s="341"/>
      <c r="FT160" s="344"/>
      <c r="FV160" s="341"/>
      <c r="FW160" s="344"/>
      <c r="FX160" s="344"/>
      <c r="FY160" s="341"/>
      <c r="FZ160" s="341"/>
      <c r="GA160" s="341"/>
      <c r="GB160" s="341"/>
      <c r="GC160" s="341"/>
      <c r="GD160" s="341"/>
      <c r="GE160" s="341"/>
      <c r="GF160" s="341"/>
      <c r="GG160" s="341"/>
      <c r="GH160" s="341"/>
      <c r="GI160" s="341"/>
      <c r="GJ160" s="341"/>
      <c r="GL160" s="344"/>
      <c r="GN160" s="341"/>
      <c r="GO160" s="344"/>
      <c r="GP160" s="344"/>
      <c r="GQ160" s="341"/>
      <c r="GR160" s="341"/>
      <c r="GS160" s="341"/>
      <c r="GT160" s="341"/>
      <c r="GU160" s="341"/>
      <c r="GV160" s="341"/>
      <c r="GW160" s="341"/>
      <c r="GX160" s="341"/>
      <c r="GY160" s="341"/>
      <c r="GZ160" s="341"/>
      <c r="HA160" s="341"/>
      <c r="HB160" s="341"/>
      <c r="HD160" s="344"/>
      <c r="HF160" s="341"/>
      <c r="HG160" s="344"/>
      <c r="HH160" s="344"/>
      <c r="HI160" s="341"/>
      <c r="HJ160" s="341"/>
      <c r="HK160" s="341"/>
      <c r="HL160" s="341"/>
      <c r="HM160" s="341"/>
      <c r="HN160" s="341"/>
      <c r="HO160" s="341"/>
      <c r="HP160" s="341"/>
      <c r="HQ160" s="341"/>
      <c r="HR160" s="341"/>
      <c r="HS160" s="341"/>
      <c r="HT160" s="341"/>
      <c r="HV160" s="344"/>
      <c r="HX160" s="341"/>
      <c r="HY160" s="344"/>
      <c r="HZ160" s="344"/>
      <c r="IA160" s="341"/>
      <c r="IB160" s="341"/>
      <c r="IC160" s="341"/>
      <c r="ID160" s="341"/>
      <c r="IE160" s="341"/>
      <c r="IF160" s="341"/>
      <c r="IG160" s="341"/>
      <c r="IH160" s="341"/>
      <c r="II160" s="341"/>
      <c r="IJ160" s="341"/>
      <c r="IK160" s="341"/>
      <c r="IL160" s="341"/>
      <c r="IN160" s="344"/>
      <c r="IP160" s="341"/>
      <c r="IQ160" s="344"/>
      <c r="IR160" s="344"/>
      <c r="IS160" s="341"/>
      <c r="IT160" s="341"/>
      <c r="IU160" s="341"/>
      <c r="IV160" s="341"/>
    </row>
    <row r="161" s="139" customFormat="1" ht="24.75" customHeight="1" spans="1:18">
      <c r="A161" s="315" t="s">
        <v>213</v>
      </c>
      <c r="B161" s="316"/>
      <c r="C161" s="220">
        <f t="shared" si="37"/>
        <v>0</v>
      </c>
      <c r="D161" s="317">
        <v>-1320</v>
      </c>
      <c r="E161" s="220"/>
      <c r="F161" s="318">
        <v>85</v>
      </c>
      <c r="G161" s="318">
        <v>255</v>
      </c>
      <c r="H161" s="318">
        <v>70</v>
      </c>
      <c r="I161" s="318">
        <v>65</v>
      </c>
      <c r="J161" s="318">
        <v>160</v>
      </c>
      <c r="K161" s="318">
        <v>110</v>
      </c>
      <c r="L161" s="318">
        <v>135</v>
      </c>
      <c r="M161" s="318">
        <v>145</v>
      </c>
      <c r="N161" s="318">
        <v>85</v>
      </c>
      <c r="O161" s="318">
        <v>80</v>
      </c>
      <c r="P161" s="318">
        <v>60</v>
      </c>
      <c r="Q161" s="318">
        <v>70</v>
      </c>
      <c r="R161" s="342">
        <f t="shared" si="40"/>
        <v>1320</v>
      </c>
    </row>
    <row r="162" s="139" customFormat="1" ht="24.75" customHeight="1" spans="1:18">
      <c r="A162" s="170" t="s">
        <v>210</v>
      </c>
      <c r="B162" s="171"/>
      <c r="C162" s="172">
        <f t="shared" si="37"/>
        <v>0</v>
      </c>
      <c r="D162" s="173">
        <v>-184</v>
      </c>
      <c r="E162" s="172"/>
      <c r="F162" s="172"/>
      <c r="G162" s="172"/>
      <c r="H162" s="172"/>
      <c r="I162" s="172"/>
      <c r="J162" s="172"/>
      <c r="K162" s="172"/>
      <c r="L162" s="172"/>
      <c r="M162" s="172"/>
      <c r="N162" s="172"/>
      <c r="O162" s="172"/>
      <c r="P162" s="172"/>
      <c r="Q162" s="172">
        <v>184</v>
      </c>
      <c r="R162" s="257">
        <f t="shared" si="40"/>
        <v>184</v>
      </c>
    </row>
    <row r="163" s="141" customFormat="1" ht="24.75" customHeight="1" spans="1:18">
      <c r="A163" s="178" t="s">
        <v>214</v>
      </c>
      <c r="B163" s="179"/>
      <c r="C163" s="180">
        <f t="shared" ref="C163:Q163" si="41">SUM(C164:C165)</f>
        <v>193</v>
      </c>
      <c r="D163" s="181">
        <f t="shared" si="41"/>
        <v>0</v>
      </c>
      <c r="E163" s="180">
        <f t="shared" si="41"/>
        <v>0</v>
      </c>
      <c r="F163" s="180">
        <f t="shared" si="41"/>
        <v>135</v>
      </c>
      <c r="G163" s="180">
        <f t="shared" si="41"/>
        <v>14</v>
      </c>
      <c r="H163" s="180">
        <f t="shared" si="41"/>
        <v>10</v>
      </c>
      <c r="I163" s="180">
        <f t="shared" si="41"/>
        <v>3</v>
      </c>
      <c r="J163" s="180">
        <f t="shared" si="41"/>
        <v>6</v>
      </c>
      <c r="K163" s="180">
        <f t="shared" si="41"/>
        <v>3</v>
      </c>
      <c r="L163" s="180">
        <f t="shared" si="41"/>
        <v>4</v>
      </c>
      <c r="M163" s="180">
        <f t="shared" si="41"/>
        <v>3</v>
      </c>
      <c r="N163" s="180">
        <f t="shared" si="41"/>
        <v>7</v>
      </c>
      <c r="O163" s="180">
        <f t="shared" si="41"/>
        <v>4</v>
      </c>
      <c r="P163" s="180">
        <f t="shared" si="41"/>
        <v>2</v>
      </c>
      <c r="Q163" s="180">
        <f t="shared" si="41"/>
        <v>2</v>
      </c>
      <c r="R163" s="257">
        <f t="shared" si="40"/>
        <v>193</v>
      </c>
    </row>
    <row r="164" s="139" customFormat="1" ht="24.75" customHeight="1" spans="1:18">
      <c r="A164" s="314" t="s">
        <v>212</v>
      </c>
      <c r="B164" s="171"/>
      <c r="C164" s="172">
        <f>SUM(D164:Q164)</f>
        <v>193</v>
      </c>
      <c r="D164" s="173"/>
      <c r="E164" s="172"/>
      <c r="F164" s="172">
        <v>135</v>
      </c>
      <c r="G164" s="172">
        <v>14</v>
      </c>
      <c r="H164" s="172">
        <v>10</v>
      </c>
      <c r="I164" s="172">
        <v>3</v>
      </c>
      <c r="J164" s="172">
        <v>6</v>
      </c>
      <c r="K164" s="172">
        <v>3</v>
      </c>
      <c r="L164" s="172">
        <v>4</v>
      </c>
      <c r="M164" s="172">
        <v>3</v>
      </c>
      <c r="N164" s="172">
        <v>7</v>
      </c>
      <c r="O164" s="172">
        <v>4</v>
      </c>
      <c r="P164" s="172">
        <v>2</v>
      </c>
      <c r="Q164" s="172">
        <v>2</v>
      </c>
      <c r="R164" s="257">
        <f t="shared" si="40"/>
        <v>193</v>
      </c>
    </row>
    <row r="165" s="139" customFormat="1" ht="24.75" customHeight="1" spans="1:18">
      <c r="A165" s="314" t="s">
        <v>215</v>
      </c>
      <c r="B165" s="171"/>
      <c r="C165" s="172"/>
      <c r="D165" s="173"/>
      <c r="E165" s="172"/>
      <c r="F165" s="172"/>
      <c r="G165" s="172"/>
      <c r="H165" s="172"/>
      <c r="I165" s="172"/>
      <c r="J165" s="172"/>
      <c r="K165" s="172"/>
      <c r="L165" s="172"/>
      <c r="M165" s="172"/>
      <c r="N165" s="172"/>
      <c r="O165" s="172"/>
      <c r="P165" s="172"/>
      <c r="Q165" s="172"/>
      <c r="R165" s="257"/>
    </row>
    <row r="166" s="139" customFormat="1" ht="24.75" customHeight="1" spans="1:18">
      <c r="A166" s="170" t="s">
        <v>216</v>
      </c>
      <c r="B166" s="171"/>
      <c r="C166" s="172">
        <f>SUM(D166:Q166)</f>
        <v>47967</v>
      </c>
      <c r="D166" s="173">
        <f t="shared" ref="D166:Q166" si="42">SUM(D167,D185)</f>
        <v>-4511</v>
      </c>
      <c r="E166" s="172">
        <f t="shared" si="42"/>
        <v>0</v>
      </c>
      <c r="F166" s="172">
        <f t="shared" si="42"/>
        <v>16865</v>
      </c>
      <c r="G166" s="172">
        <f t="shared" si="42"/>
        <v>12798</v>
      </c>
      <c r="H166" s="172">
        <f t="shared" si="42"/>
        <v>4027</v>
      </c>
      <c r="I166" s="172">
        <f t="shared" si="42"/>
        <v>1675</v>
      </c>
      <c r="J166" s="172">
        <f t="shared" si="42"/>
        <v>4546</v>
      </c>
      <c r="K166" s="172">
        <f t="shared" si="42"/>
        <v>5926</v>
      </c>
      <c r="L166" s="172">
        <f t="shared" si="42"/>
        <v>1105</v>
      </c>
      <c r="M166" s="172">
        <f t="shared" si="42"/>
        <v>873</v>
      </c>
      <c r="N166" s="172">
        <f t="shared" si="42"/>
        <v>1672</v>
      </c>
      <c r="O166" s="172">
        <f t="shared" si="42"/>
        <v>1816</v>
      </c>
      <c r="P166" s="172">
        <f t="shared" si="42"/>
        <v>622</v>
      </c>
      <c r="Q166" s="172">
        <f t="shared" si="42"/>
        <v>553</v>
      </c>
      <c r="R166" s="257">
        <f>SUM(F166:Q166)</f>
        <v>52478</v>
      </c>
    </row>
    <row r="167" s="153" customFormat="1" ht="24.75" customHeight="1" spans="1:18">
      <c r="A167" s="319" t="s">
        <v>217</v>
      </c>
      <c r="B167" s="320"/>
      <c r="C167" s="182">
        <f t="shared" ref="C167:Q167" si="43">C168+C169</f>
        <v>47608</v>
      </c>
      <c r="D167" s="321">
        <f t="shared" si="43"/>
        <v>-4327</v>
      </c>
      <c r="E167" s="182">
        <f t="shared" si="43"/>
        <v>0</v>
      </c>
      <c r="F167" s="182">
        <f t="shared" si="43"/>
        <v>16665</v>
      </c>
      <c r="G167" s="182">
        <f t="shared" si="43"/>
        <v>12754</v>
      </c>
      <c r="H167" s="182">
        <f t="shared" si="43"/>
        <v>3995</v>
      </c>
      <c r="I167" s="182">
        <f t="shared" si="43"/>
        <v>1653</v>
      </c>
      <c r="J167" s="182">
        <f t="shared" si="43"/>
        <v>4463</v>
      </c>
      <c r="K167" s="182">
        <f t="shared" si="43"/>
        <v>5899</v>
      </c>
      <c r="L167" s="182">
        <f t="shared" si="43"/>
        <v>1089</v>
      </c>
      <c r="M167" s="182">
        <f t="shared" si="43"/>
        <v>819</v>
      </c>
      <c r="N167" s="182">
        <f t="shared" si="43"/>
        <v>1665</v>
      </c>
      <c r="O167" s="182">
        <f t="shared" si="43"/>
        <v>1789</v>
      </c>
      <c r="P167" s="182">
        <f t="shared" si="43"/>
        <v>608</v>
      </c>
      <c r="Q167" s="182">
        <f t="shared" si="43"/>
        <v>536</v>
      </c>
      <c r="R167" s="257">
        <f>SUM(F167:Q167)</f>
        <v>51935</v>
      </c>
    </row>
    <row r="168" s="148" customFormat="1" ht="24.75" customHeight="1" spans="1:18">
      <c r="A168" s="170" t="s">
        <v>218</v>
      </c>
      <c r="B168" s="171"/>
      <c r="C168" s="172">
        <f>SUM(D168:Q168)</f>
        <v>1046</v>
      </c>
      <c r="D168" s="173"/>
      <c r="E168" s="172"/>
      <c r="F168" s="172">
        <v>1046</v>
      </c>
      <c r="G168" s="322"/>
      <c r="H168" s="322"/>
      <c r="I168" s="322"/>
      <c r="J168" s="322"/>
      <c r="K168" s="322"/>
      <c r="L168" s="322"/>
      <c r="M168" s="322"/>
      <c r="N168" s="322"/>
      <c r="O168" s="322"/>
      <c r="P168" s="322"/>
      <c r="Q168" s="322"/>
      <c r="R168" s="257">
        <f>SUM(F168:Q168)</f>
        <v>1046</v>
      </c>
    </row>
    <row r="169" s="154" customFormat="1" ht="24.75" customHeight="1" spans="1:18">
      <c r="A169" s="170" t="s">
        <v>219</v>
      </c>
      <c r="B169" s="171"/>
      <c r="C169" s="172">
        <f t="shared" ref="C169:Q169" si="44">SUM(C170:C183)</f>
        <v>46562</v>
      </c>
      <c r="D169" s="173">
        <f t="shared" si="44"/>
        <v>-4327</v>
      </c>
      <c r="E169" s="172">
        <f t="shared" si="44"/>
        <v>0</v>
      </c>
      <c r="F169" s="172">
        <f t="shared" si="44"/>
        <v>15619</v>
      </c>
      <c r="G169" s="172">
        <f t="shared" si="44"/>
        <v>12754</v>
      </c>
      <c r="H169" s="172">
        <f t="shared" si="44"/>
        <v>3995</v>
      </c>
      <c r="I169" s="172">
        <f t="shared" si="44"/>
        <v>1653</v>
      </c>
      <c r="J169" s="172">
        <f t="shared" si="44"/>
        <v>4463</v>
      </c>
      <c r="K169" s="172">
        <f t="shared" si="44"/>
        <v>5899</v>
      </c>
      <c r="L169" s="172">
        <f t="shared" si="44"/>
        <v>1089</v>
      </c>
      <c r="M169" s="172">
        <f t="shared" si="44"/>
        <v>819</v>
      </c>
      <c r="N169" s="172">
        <f t="shared" si="44"/>
        <v>1665</v>
      </c>
      <c r="O169" s="172">
        <f t="shared" si="44"/>
        <v>1789</v>
      </c>
      <c r="P169" s="172">
        <f t="shared" si="44"/>
        <v>608</v>
      </c>
      <c r="Q169" s="172">
        <f t="shared" si="44"/>
        <v>536</v>
      </c>
      <c r="R169" s="257">
        <f>SUM(F169:Q169)</f>
        <v>50889</v>
      </c>
    </row>
    <row r="170" s="154" customFormat="1" ht="24.75" customHeight="1" spans="1:18">
      <c r="A170" s="323" t="s">
        <v>220</v>
      </c>
      <c r="B170" s="196" t="s">
        <v>221</v>
      </c>
      <c r="C170" s="245">
        <f t="shared" ref="C170:C183" si="45">SUM(D170:Q170)</f>
        <v>11281</v>
      </c>
      <c r="D170" s="239"/>
      <c r="E170" s="240"/>
      <c r="F170" s="240">
        <v>4597</v>
      </c>
      <c r="G170" s="240">
        <v>941</v>
      </c>
      <c r="H170" s="240">
        <v>880</v>
      </c>
      <c r="I170" s="240">
        <v>506</v>
      </c>
      <c r="J170" s="240">
        <v>810</v>
      </c>
      <c r="K170" s="240">
        <v>791</v>
      </c>
      <c r="L170" s="240">
        <v>717</v>
      </c>
      <c r="M170" s="240">
        <v>430</v>
      </c>
      <c r="N170" s="240">
        <v>577</v>
      </c>
      <c r="O170" s="240">
        <v>374</v>
      </c>
      <c r="P170" s="240">
        <v>291</v>
      </c>
      <c r="Q170" s="240">
        <v>367</v>
      </c>
      <c r="R170" s="257">
        <f>SUM(F170:Q170)</f>
        <v>11281</v>
      </c>
    </row>
    <row r="171" s="154" customFormat="1" ht="24.75" customHeight="1" spans="1:18">
      <c r="A171" s="323" t="s">
        <v>222</v>
      </c>
      <c r="B171" s="195" t="s">
        <v>223</v>
      </c>
      <c r="C171" s="245">
        <f t="shared" si="45"/>
        <v>91</v>
      </c>
      <c r="D171" s="239">
        <v>34</v>
      </c>
      <c r="E171" s="240"/>
      <c r="F171" s="240">
        <v>8</v>
      </c>
      <c r="G171" s="240">
        <v>8</v>
      </c>
      <c r="H171" s="240">
        <v>3</v>
      </c>
      <c r="I171" s="240">
        <v>4</v>
      </c>
      <c r="J171" s="240">
        <v>4</v>
      </c>
      <c r="K171" s="240">
        <v>4</v>
      </c>
      <c r="L171" s="240">
        <v>4</v>
      </c>
      <c r="M171" s="240">
        <v>2</v>
      </c>
      <c r="N171" s="240">
        <v>2</v>
      </c>
      <c r="O171" s="240">
        <v>9</v>
      </c>
      <c r="P171" s="240">
        <v>4</v>
      </c>
      <c r="Q171" s="240">
        <v>5</v>
      </c>
      <c r="R171" s="257">
        <f t="shared" ref="R171:R183" si="46">SUM(F171:Q171)</f>
        <v>57</v>
      </c>
    </row>
    <row r="172" s="154" customFormat="1" ht="24.75" customHeight="1" spans="1:18">
      <c r="A172" s="323" t="s">
        <v>224</v>
      </c>
      <c r="B172" s="196" t="s">
        <v>225</v>
      </c>
      <c r="C172" s="245">
        <f t="shared" si="45"/>
        <v>22659</v>
      </c>
      <c r="D172" s="239"/>
      <c r="E172" s="240"/>
      <c r="F172" s="240">
        <v>2690</v>
      </c>
      <c r="G172" s="240">
        <v>11605</v>
      </c>
      <c r="H172" s="240">
        <v>215</v>
      </c>
      <c r="I172" s="240">
        <v>1040</v>
      </c>
      <c r="J172" s="240">
        <v>3501</v>
      </c>
      <c r="K172" s="240">
        <v>1044</v>
      </c>
      <c r="L172" s="240">
        <v>268</v>
      </c>
      <c r="M172" s="240">
        <v>287</v>
      </c>
      <c r="N172" s="240">
        <v>778</v>
      </c>
      <c r="O172" s="240">
        <v>1117</v>
      </c>
      <c r="P172" s="240">
        <v>114</v>
      </c>
      <c r="Q172" s="240"/>
      <c r="R172" s="257">
        <f t="shared" si="46"/>
        <v>22659</v>
      </c>
    </row>
    <row r="173" s="154" customFormat="1" ht="24.75" customHeight="1" spans="1:18">
      <c r="A173" s="323" t="s">
        <v>226</v>
      </c>
      <c r="B173" s="195" t="s">
        <v>227</v>
      </c>
      <c r="C173" s="245">
        <f t="shared" si="45"/>
        <v>11847</v>
      </c>
      <c r="D173" s="239"/>
      <c r="E173" s="240"/>
      <c r="F173" s="240">
        <v>8101</v>
      </c>
      <c r="G173" s="240"/>
      <c r="H173" s="240"/>
      <c r="I173" s="240"/>
      <c r="J173" s="240"/>
      <c r="K173" s="240">
        <v>3746</v>
      </c>
      <c r="L173" s="240"/>
      <c r="M173" s="240"/>
      <c r="N173" s="240"/>
      <c r="O173" s="240"/>
      <c r="P173" s="240"/>
      <c r="Q173" s="240"/>
      <c r="R173" s="257">
        <f t="shared" si="46"/>
        <v>11847</v>
      </c>
    </row>
    <row r="174" s="154" customFormat="1" ht="24.75" customHeight="1" spans="1:18">
      <c r="A174" s="323" t="s">
        <v>228</v>
      </c>
      <c r="B174" s="195" t="s">
        <v>229</v>
      </c>
      <c r="C174" s="245">
        <f t="shared" si="45"/>
        <v>580</v>
      </c>
      <c r="D174" s="239">
        <v>580</v>
      </c>
      <c r="E174" s="240"/>
      <c r="F174" s="240"/>
      <c r="G174" s="240"/>
      <c r="H174" s="240"/>
      <c r="I174" s="240"/>
      <c r="J174" s="240"/>
      <c r="K174" s="240"/>
      <c r="L174" s="240"/>
      <c r="M174" s="240"/>
      <c r="N174" s="240"/>
      <c r="O174" s="240"/>
      <c r="P174" s="240"/>
      <c r="Q174" s="240"/>
      <c r="R174" s="257">
        <f t="shared" si="46"/>
        <v>0</v>
      </c>
    </row>
    <row r="175" s="155" customFormat="1" ht="24.75" customHeight="1" spans="1:18">
      <c r="A175" s="323" t="s">
        <v>230</v>
      </c>
      <c r="B175" s="195" t="s">
        <v>231</v>
      </c>
      <c r="C175" s="245">
        <f t="shared" si="45"/>
        <v>63</v>
      </c>
      <c r="D175" s="198"/>
      <c r="E175" s="199"/>
      <c r="F175" s="199"/>
      <c r="G175" s="199"/>
      <c r="H175" s="199"/>
      <c r="I175" s="199"/>
      <c r="J175" s="199"/>
      <c r="K175" s="199"/>
      <c r="L175" s="199"/>
      <c r="M175" s="199"/>
      <c r="N175" s="199"/>
      <c r="O175" s="199"/>
      <c r="P175" s="199"/>
      <c r="Q175" s="199">
        <v>63</v>
      </c>
      <c r="R175" s="258">
        <f t="shared" si="46"/>
        <v>63</v>
      </c>
    </row>
    <row r="176" s="155" customFormat="1" ht="24.75" customHeight="1" spans="1:18">
      <c r="A176" s="323" t="s">
        <v>232</v>
      </c>
      <c r="B176" s="195" t="s">
        <v>233</v>
      </c>
      <c r="C176" s="245">
        <f t="shared" si="45"/>
        <v>41</v>
      </c>
      <c r="D176" s="198"/>
      <c r="E176" s="199"/>
      <c r="F176" s="199">
        <v>23</v>
      </c>
      <c r="G176" s="199"/>
      <c r="H176" s="199">
        <v>6</v>
      </c>
      <c r="I176" s="199">
        <v>0</v>
      </c>
      <c r="J176" s="199">
        <v>8</v>
      </c>
      <c r="K176" s="199"/>
      <c r="L176" s="199"/>
      <c r="M176" s="199"/>
      <c r="N176" s="199"/>
      <c r="O176" s="199"/>
      <c r="P176" s="199">
        <v>3</v>
      </c>
      <c r="Q176" s="199">
        <v>1</v>
      </c>
      <c r="R176" s="258">
        <f t="shared" si="46"/>
        <v>41</v>
      </c>
    </row>
    <row r="177" s="154" customFormat="1" ht="24.75" customHeight="1" spans="1:18">
      <c r="A177" s="324" t="s">
        <v>234</v>
      </c>
      <c r="B177" s="170" t="s">
        <v>235</v>
      </c>
      <c r="C177" s="172">
        <f t="shared" si="45"/>
        <v>0</v>
      </c>
      <c r="D177" s="239">
        <v>-2100</v>
      </c>
      <c r="E177" s="240"/>
      <c r="F177" s="240"/>
      <c r="G177" s="240"/>
      <c r="H177" s="325">
        <v>2100</v>
      </c>
      <c r="I177" s="240"/>
      <c r="J177" s="240"/>
      <c r="K177" s="240"/>
      <c r="L177" s="240"/>
      <c r="M177" s="240"/>
      <c r="N177" s="240"/>
      <c r="O177" s="240"/>
      <c r="P177" s="240"/>
      <c r="Q177" s="240"/>
      <c r="R177" s="257">
        <f t="shared" si="46"/>
        <v>2100</v>
      </c>
    </row>
    <row r="178" s="154" customFormat="1" ht="24.75" customHeight="1" spans="1:18">
      <c r="A178" s="324" t="s">
        <v>236</v>
      </c>
      <c r="B178" s="170" t="s">
        <v>237</v>
      </c>
      <c r="C178" s="172">
        <f t="shared" si="45"/>
        <v>0</v>
      </c>
      <c r="D178" s="239">
        <v>-500</v>
      </c>
      <c r="E178" s="240"/>
      <c r="F178" s="240"/>
      <c r="G178" s="240"/>
      <c r="H178" s="325">
        <v>500</v>
      </c>
      <c r="I178" s="240"/>
      <c r="J178" s="240"/>
      <c r="K178" s="240"/>
      <c r="L178" s="240"/>
      <c r="M178" s="240"/>
      <c r="N178" s="240"/>
      <c r="O178" s="240"/>
      <c r="P178" s="240"/>
      <c r="Q178" s="240"/>
      <c r="R178" s="257">
        <f t="shared" si="46"/>
        <v>500</v>
      </c>
    </row>
    <row r="179" s="154" customFormat="1" ht="24.75" customHeight="1" spans="1:18">
      <c r="A179" s="314" t="s">
        <v>238</v>
      </c>
      <c r="B179" s="170" t="s">
        <v>239</v>
      </c>
      <c r="C179" s="172">
        <f t="shared" si="45"/>
        <v>0</v>
      </c>
      <c r="D179" s="239">
        <v>-3</v>
      </c>
      <c r="E179" s="240"/>
      <c r="F179" s="240"/>
      <c r="G179" s="240"/>
      <c r="H179" s="240"/>
      <c r="I179" s="325">
        <v>3</v>
      </c>
      <c r="J179" s="240"/>
      <c r="K179" s="240"/>
      <c r="L179" s="240"/>
      <c r="M179" s="240"/>
      <c r="N179" s="240"/>
      <c r="O179" s="240"/>
      <c r="P179" s="240"/>
      <c r="Q179" s="240"/>
      <c r="R179" s="257">
        <f t="shared" si="46"/>
        <v>3</v>
      </c>
    </row>
    <row r="180" s="154" customFormat="1" ht="24.75" customHeight="1" spans="1:18">
      <c r="A180" s="314" t="s">
        <v>240</v>
      </c>
      <c r="B180" s="170" t="s">
        <v>241</v>
      </c>
      <c r="C180" s="172">
        <f t="shared" si="45"/>
        <v>0</v>
      </c>
      <c r="D180" s="239">
        <v>-493</v>
      </c>
      <c r="E180" s="240"/>
      <c r="F180" s="240"/>
      <c r="G180" s="240"/>
      <c r="H180" s="240">
        <v>191</v>
      </c>
      <c r="I180" s="240"/>
      <c r="J180" s="240"/>
      <c r="K180" s="240">
        <v>214</v>
      </c>
      <c r="L180" s="240"/>
      <c r="M180" s="240"/>
      <c r="N180" s="240"/>
      <c r="O180" s="240">
        <v>88</v>
      </c>
      <c r="P180" s="240"/>
      <c r="Q180" s="240"/>
      <c r="R180" s="257">
        <f t="shared" si="46"/>
        <v>493</v>
      </c>
    </row>
    <row r="181" s="154" customFormat="1" ht="24.75" customHeight="1" spans="1:18">
      <c r="A181" s="314" t="s">
        <v>242</v>
      </c>
      <c r="B181" s="170" t="s">
        <v>243</v>
      </c>
      <c r="C181" s="172">
        <f t="shared" si="45"/>
        <v>0</v>
      </c>
      <c r="D181" s="239">
        <v>-405</v>
      </c>
      <c r="E181" s="240"/>
      <c r="F181" s="240"/>
      <c r="G181" s="240"/>
      <c r="H181" s="240"/>
      <c r="I181" s="240"/>
      <c r="J181" s="240"/>
      <c r="K181" s="240"/>
      <c r="L181" s="240"/>
      <c r="M181" s="240"/>
      <c r="N181" s="240">
        <v>208</v>
      </c>
      <c r="O181" s="240">
        <v>101</v>
      </c>
      <c r="P181" s="240">
        <v>96</v>
      </c>
      <c r="Q181" s="240"/>
      <c r="R181" s="257">
        <f t="shared" si="46"/>
        <v>405</v>
      </c>
    </row>
    <row r="182" s="154" customFormat="1" ht="24.75" customHeight="1" spans="1:18">
      <c r="A182" s="314" t="s">
        <v>244</v>
      </c>
      <c r="B182" s="170" t="s">
        <v>245</v>
      </c>
      <c r="C182" s="172">
        <f t="shared" si="45"/>
        <v>0</v>
      </c>
      <c r="D182" s="239">
        <v>-40</v>
      </c>
      <c r="E182" s="240"/>
      <c r="F182" s="240"/>
      <c r="G182" s="240"/>
      <c r="H182" s="240"/>
      <c r="I182" s="240"/>
      <c r="J182" s="325">
        <v>40</v>
      </c>
      <c r="K182" s="240"/>
      <c r="L182" s="240"/>
      <c r="M182" s="240"/>
      <c r="N182" s="240"/>
      <c r="O182" s="240"/>
      <c r="P182" s="240"/>
      <c r="Q182" s="240"/>
      <c r="R182" s="257">
        <f t="shared" si="46"/>
        <v>40</v>
      </c>
    </row>
    <row r="183" s="155" customFormat="1" ht="24.75" customHeight="1" spans="1:18">
      <c r="A183" s="326" t="s">
        <v>246</v>
      </c>
      <c r="B183" s="195" t="s">
        <v>247</v>
      </c>
      <c r="C183" s="245">
        <f t="shared" si="45"/>
        <v>0</v>
      </c>
      <c r="D183" s="198">
        <v>-1400</v>
      </c>
      <c r="E183" s="199"/>
      <c r="F183" s="199">
        <v>200</v>
      </c>
      <c r="G183" s="199">
        <v>200</v>
      </c>
      <c r="H183" s="199">
        <v>100</v>
      </c>
      <c r="I183" s="199">
        <v>100</v>
      </c>
      <c r="J183" s="199">
        <v>100</v>
      </c>
      <c r="K183" s="199">
        <v>100</v>
      </c>
      <c r="L183" s="199">
        <v>100</v>
      </c>
      <c r="M183" s="199">
        <v>100</v>
      </c>
      <c r="N183" s="199">
        <v>100</v>
      </c>
      <c r="O183" s="199">
        <v>100</v>
      </c>
      <c r="P183" s="199">
        <v>100</v>
      </c>
      <c r="Q183" s="199">
        <v>100</v>
      </c>
      <c r="R183" s="258">
        <f t="shared" si="46"/>
        <v>1400</v>
      </c>
    </row>
    <row r="184" s="155" customFormat="1" ht="24.75" customHeight="1" spans="1:18">
      <c r="A184" s="326"/>
      <c r="B184" s="195"/>
      <c r="C184" s="245"/>
      <c r="D184" s="198"/>
      <c r="E184" s="199"/>
      <c r="F184" s="199"/>
      <c r="G184" s="199"/>
      <c r="H184" s="199"/>
      <c r="I184" s="199"/>
      <c r="J184" s="199"/>
      <c r="K184" s="199"/>
      <c r="L184" s="199"/>
      <c r="M184" s="199"/>
      <c r="N184" s="199"/>
      <c r="O184" s="199"/>
      <c r="P184" s="199"/>
      <c r="Q184" s="199"/>
      <c r="R184" s="258"/>
    </row>
    <row r="185" s="154" customFormat="1" ht="24.75" customHeight="1" spans="1:18">
      <c r="A185" s="170" t="s">
        <v>248</v>
      </c>
      <c r="B185" s="170"/>
      <c r="C185" s="172">
        <f>SUM(D185:Q185)</f>
        <v>359</v>
      </c>
      <c r="D185" s="239">
        <f>SUM(D186:D187)</f>
        <v>-184</v>
      </c>
      <c r="E185" s="240">
        <f t="shared" ref="E185:R185" si="47">SUM(E186:E187)</f>
        <v>0</v>
      </c>
      <c r="F185" s="240">
        <f t="shared" si="47"/>
        <v>200</v>
      </c>
      <c r="G185" s="240">
        <f t="shared" si="47"/>
        <v>44</v>
      </c>
      <c r="H185" s="240">
        <f t="shared" si="47"/>
        <v>32</v>
      </c>
      <c r="I185" s="240">
        <f t="shared" si="47"/>
        <v>22</v>
      </c>
      <c r="J185" s="240">
        <f t="shared" si="47"/>
        <v>83</v>
      </c>
      <c r="K185" s="240">
        <f t="shared" si="47"/>
        <v>27</v>
      </c>
      <c r="L185" s="240">
        <f t="shared" si="47"/>
        <v>16</v>
      </c>
      <c r="M185" s="240">
        <f t="shared" si="47"/>
        <v>54</v>
      </c>
      <c r="N185" s="240">
        <f t="shared" si="47"/>
        <v>7</v>
      </c>
      <c r="O185" s="240">
        <f t="shared" si="47"/>
        <v>27</v>
      </c>
      <c r="P185" s="240">
        <f t="shared" si="47"/>
        <v>14</v>
      </c>
      <c r="Q185" s="240">
        <f t="shared" si="47"/>
        <v>17</v>
      </c>
      <c r="R185" s="343">
        <f t="shared" si="47"/>
        <v>543</v>
      </c>
    </row>
    <row r="186" s="150" customFormat="1" ht="24.75" customHeight="1" spans="1:18">
      <c r="A186" s="195" t="s">
        <v>249</v>
      </c>
      <c r="B186" s="196"/>
      <c r="C186" s="199">
        <f>SUM(D186:Q186)</f>
        <v>359</v>
      </c>
      <c r="D186" s="188"/>
      <c r="E186" s="245"/>
      <c r="F186" s="199">
        <v>16</v>
      </c>
      <c r="G186" s="199">
        <v>44</v>
      </c>
      <c r="H186" s="199">
        <v>32</v>
      </c>
      <c r="I186" s="199">
        <v>22</v>
      </c>
      <c r="J186" s="199">
        <v>83</v>
      </c>
      <c r="K186" s="199">
        <v>27</v>
      </c>
      <c r="L186" s="199">
        <v>16</v>
      </c>
      <c r="M186" s="199">
        <v>54</v>
      </c>
      <c r="N186" s="199">
        <v>7</v>
      </c>
      <c r="O186" s="199">
        <v>27</v>
      </c>
      <c r="P186" s="199">
        <v>14</v>
      </c>
      <c r="Q186" s="199">
        <v>17</v>
      </c>
      <c r="R186" s="258">
        <f t="shared" ref="R186:R197" si="48">SUM(F186:Q186)</f>
        <v>359</v>
      </c>
    </row>
    <row r="187" s="154" customFormat="1" ht="24.75" customHeight="1" spans="1:18">
      <c r="A187" s="327" t="s">
        <v>250</v>
      </c>
      <c r="B187" s="170" t="s">
        <v>239</v>
      </c>
      <c r="C187" s="172">
        <f>SUM(D187:Q187)</f>
        <v>0</v>
      </c>
      <c r="D187" s="239">
        <v>-184</v>
      </c>
      <c r="E187" s="240"/>
      <c r="F187" s="325">
        <v>184</v>
      </c>
      <c r="G187" s="240"/>
      <c r="H187" s="240"/>
      <c r="I187" s="240"/>
      <c r="J187" s="240"/>
      <c r="K187" s="240"/>
      <c r="L187" s="240"/>
      <c r="M187" s="240"/>
      <c r="N187" s="240"/>
      <c r="O187" s="240"/>
      <c r="P187" s="240"/>
      <c r="Q187" s="240"/>
      <c r="R187" s="257">
        <f t="shared" si="48"/>
        <v>184</v>
      </c>
    </row>
    <row r="188" s="154" customFormat="1" ht="24.75" customHeight="1" spans="1:18">
      <c r="A188" s="327"/>
      <c r="B188" s="170"/>
      <c r="C188" s="172"/>
      <c r="D188" s="239"/>
      <c r="E188" s="240"/>
      <c r="F188" s="325"/>
      <c r="G188" s="240"/>
      <c r="H188" s="240"/>
      <c r="I188" s="240"/>
      <c r="J188" s="240"/>
      <c r="K188" s="240"/>
      <c r="L188" s="240"/>
      <c r="M188" s="240"/>
      <c r="N188" s="240"/>
      <c r="O188" s="240"/>
      <c r="P188" s="240"/>
      <c r="Q188" s="240"/>
      <c r="R188" s="257"/>
    </row>
    <row r="189" s="139" customFormat="1" ht="24.75" customHeight="1" spans="1:18">
      <c r="A189" s="170" t="s">
        <v>251</v>
      </c>
      <c r="B189" s="171"/>
      <c r="C189" s="240" t="e">
        <f t="shared" ref="C189:C197" si="49">SUM(D189:Q189)</f>
        <v>#VALUE!</v>
      </c>
      <c r="D189" s="173" t="e">
        <f t="shared" ref="D189:Q189" si="50">D4-D166</f>
        <v>#VALUE!</v>
      </c>
      <c r="E189" s="172" t="e">
        <f t="shared" si="50"/>
        <v>#VALUE!</v>
      </c>
      <c r="F189" s="172" t="e">
        <f t="shared" si="50"/>
        <v>#VALUE!</v>
      </c>
      <c r="G189" s="219" t="e">
        <f t="shared" si="50"/>
        <v>#VALUE!</v>
      </c>
      <c r="H189" s="219" t="e">
        <f t="shared" si="50"/>
        <v>#VALUE!</v>
      </c>
      <c r="I189" s="337" t="e">
        <f t="shared" si="50"/>
        <v>#VALUE!</v>
      </c>
      <c r="J189" s="337" t="e">
        <f t="shared" si="50"/>
        <v>#VALUE!</v>
      </c>
      <c r="K189" s="337" t="e">
        <f t="shared" si="50"/>
        <v>#VALUE!</v>
      </c>
      <c r="L189" s="337" t="e">
        <f t="shared" si="50"/>
        <v>#VALUE!</v>
      </c>
      <c r="M189" s="219" t="e">
        <f t="shared" si="50"/>
        <v>#VALUE!</v>
      </c>
      <c r="N189" s="219" t="e">
        <f t="shared" si="50"/>
        <v>#VALUE!</v>
      </c>
      <c r="O189" s="219" t="e">
        <f t="shared" si="50"/>
        <v>#VALUE!</v>
      </c>
      <c r="P189" s="219" t="e">
        <f t="shared" si="50"/>
        <v>#VALUE!</v>
      </c>
      <c r="Q189" s="219" t="e">
        <f t="shared" si="50"/>
        <v>#VALUE!</v>
      </c>
      <c r="R189" s="257" t="e">
        <f t="shared" si="48"/>
        <v>#VALUE!</v>
      </c>
    </row>
    <row r="190" s="139" customFormat="1" ht="24.75" customHeight="1" spans="1:18">
      <c r="A190" s="170"/>
      <c r="B190" s="171"/>
      <c r="C190" s="172"/>
      <c r="D190" s="173"/>
      <c r="E190" s="172">
        <v>38923</v>
      </c>
      <c r="F190" s="172">
        <v>615530</v>
      </c>
      <c r="G190" s="172"/>
      <c r="H190" s="172"/>
      <c r="I190" s="172"/>
      <c r="J190" s="172"/>
      <c r="K190" s="172"/>
      <c r="L190" s="172"/>
      <c r="M190" s="172"/>
      <c r="N190" s="172"/>
      <c r="O190" s="172"/>
      <c r="P190" s="172"/>
      <c r="Q190" s="172"/>
      <c r="R190" s="257">
        <f t="shared" si="48"/>
        <v>615530</v>
      </c>
    </row>
    <row r="191" s="139" customFormat="1" ht="24.75" customHeight="1" spans="1:18">
      <c r="A191" s="170" t="s">
        <v>252</v>
      </c>
      <c r="B191" s="171">
        <v>0</v>
      </c>
      <c r="C191" s="172">
        <f t="shared" si="49"/>
        <v>6163989</v>
      </c>
      <c r="D191" s="328">
        <v>470645</v>
      </c>
      <c r="E191" s="328">
        <v>-46939</v>
      </c>
      <c r="F191" s="329">
        <v>645530</v>
      </c>
      <c r="G191" s="330">
        <v>1033041</v>
      </c>
      <c r="H191" s="330">
        <v>437464</v>
      </c>
      <c r="I191" s="330">
        <v>384727</v>
      </c>
      <c r="J191" s="330">
        <v>669590</v>
      </c>
      <c r="K191" s="330">
        <v>516698</v>
      </c>
      <c r="L191" s="330">
        <v>521890</v>
      </c>
      <c r="M191" s="330">
        <v>320629</v>
      </c>
      <c r="N191" s="330">
        <v>249297</v>
      </c>
      <c r="O191" s="330">
        <v>393388</v>
      </c>
      <c r="P191" s="330">
        <v>283607</v>
      </c>
      <c r="Q191" s="330">
        <v>284422</v>
      </c>
      <c r="R191" s="257">
        <f t="shared" si="48"/>
        <v>5740283</v>
      </c>
    </row>
    <row r="192" s="139" customFormat="1" ht="24.75" customHeight="1" spans="1:18">
      <c r="A192" s="331"/>
      <c r="B192" s="171"/>
      <c r="C192" s="332"/>
      <c r="D192" s="333"/>
      <c r="E192" s="334"/>
      <c r="F192" s="322"/>
      <c r="G192" s="322"/>
      <c r="H192" s="322"/>
      <c r="I192" s="322"/>
      <c r="J192" s="322"/>
      <c r="K192" s="322"/>
      <c r="L192" s="322"/>
      <c r="M192" s="322"/>
      <c r="N192" s="322"/>
      <c r="O192" s="322"/>
      <c r="P192" s="322"/>
      <c r="Q192" s="322"/>
      <c r="R192" s="257"/>
    </row>
    <row r="193" s="139" customFormat="1" ht="24.75" customHeight="1" spans="1:18">
      <c r="A193" s="170" t="s">
        <v>256</v>
      </c>
      <c r="B193" s="171"/>
      <c r="C193" s="172">
        <f t="shared" si="49"/>
        <v>336075</v>
      </c>
      <c r="D193" s="321">
        <v>304579</v>
      </c>
      <c r="E193" s="345">
        <v>-85862</v>
      </c>
      <c r="F193" s="345">
        <v>84337</v>
      </c>
      <c r="G193" s="346">
        <v>38901</v>
      </c>
      <c r="H193" s="346">
        <v>16173</v>
      </c>
      <c r="I193" s="346">
        <v>-6571</v>
      </c>
      <c r="J193" s="346">
        <v>5048</v>
      </c>
      <c r="K193" s="346">
        <v>-37117</v>
      </c>
      <c r="L193" s="346">
        <v>15107</v>
      </c>
      <c r="M193" s="346">
        <v>-153</v>
      </c>
      <c r="N193" s="346">
        <v>6967</v>
      </c>
      <c r="O193" s="346">
        <v>-15579</v>
      </c>
      <c r="P193" s="346">
        <v>-2324</v>
      </c>
      <c r="Q193" s="346">
        <v>12569</v>
      </c>
      <c r="R193" s="257">
        <f t="shared" si="48"/>
        <v>117358</v>
      </c>
    </row>
    <row r="194" s="139" customFormat="1" ht="24.75" customHeight="1" spans="1:18">
      <c r="A194" s="170"/>
      <c r="B194" s="171"/>
      <c r="C194" s="172">
        <f t="shared" si="49"/>
        <v>0</v>
      </c>
      <c r="D194" s="321"/>
      <c r="E194" s="182"/>
      <c r="F194" s="182"/>
      <c r="G194" s="172"/>
      <c r="H194" s="172"/>
      <c r="I194" s="172"/>
      <c r="J194" s="172"/>
      <c r="K194" s="172"/>
      <c r="L194" s="172"/>
      <c r="M194" s="172"/>
      <c r="N194" s="172"/>
      <c r="O194" s="172"/>
      <c r="P194" s="172"/>
      <c r="Q194" s="172"/>
      <c r="R194" s="257">
        <f t="shared" si="48"/>
        <v>0</v>
      </c>
    </row>
    <row r="195" s="139" customFormat="1" ht="24.75" customHeight="1" spans="1:18">
      <c r="A195" s="170" t="s">
        <v>257</v>
      </c>
      <c r="B195" s="171"/>
      <c r="C195" s="172">
        <f t="shared" si="49"/>
        <v>42627</v>
      </c>
      <c r="D195" s="321">
        <f t="shared" ref="D195:Q195" si="51">SUM(D196:D197)</f>
        <v>0</v>
      </c>
      <c r="E195" s="182">
        <f t="shared" si="51"/>
        <v>0</v>
      </c>
      <c r="F195" s="182">
        <f t="shared" si="51"/>
        <v>10814</v>
      </c>
      <c r="G195" s="172">
        <f t="shared" si="51"/>
        <v>12598</v>
      </c>
      <c r="H195" s="172">
        <f t="shared" si="51"/>
        <v>1326</v>
      </c>
      <c r="I195" s="172">
        <f t="shared" si="51"/>
        <v>1575</v>
      </c>
      <c r="J195" s="172">
        <f t="shared" si="51"/>
        <v>4446</v>
      </c>
      <c r="K195" s="172">
        <f t="shared" si="51"/>
        <v>5827</v>
      </c>
      <c r="L195" s="172">
        <f t="shared" si="51"/>
        <v>1005</v>
      </c>
      <c r="M195" s="172">
        <f t="shared" si="51"/>
        <v>773</v>
      </c>
      <c r="N195" s="172">
        <f t="shared" si="51"/>
        <v>1572</v>
      </c>
      <c r="O195" s="172">
        <f t="shared" si="51"/>
        <v>1716</v>
      </c>
      <c r="P195" s="172">
        <f t="shared" si="51"/>
        <v>522</v>
      </c>
      <c r="Q195" s="172">
        <f t="shared" si="51"/>
        <v>453</v>
      </c>
      <c r="R195" s="257">
        <f t="shared" si="48"/>
        <v>42627</v>
      </c>
    </row>
    <row r="196" s="139" customFormat="1" ht="24.75" customHeight="1" spans="1:18">
      <c r="A196" s="170" t="s">
        <v>217</v>
      </c>
      <c r="B196" s="171" t="s">
        <v>258</v>
      </c>
      <c r="C196" s="172">
        <f t="shared" si="49"/>
        <v>42268</v>
      </c>
      <c r="D196" s="321"/>
      <c r="E196" s="182"/>
      <c r="F196" s="182">
        <v>10798</v>
      </c>
      <c r="G196" s="172">
        <v>12554</v>
      </c>
      <c r="H196" s="172">
        <v>1294</v>
      </c>
      <c r="I196" s="172">
        <v>1553</v>
      </c>
      <c r="J196" s="172">
        <v>4363</v>
      </c>
      <c r="K196" s="172">
        <v>5800</v>
      </c>
      <c r="L196" s="172">
        <v>989</v>
      </c>
      <c r="M196" s="172">
        <v>719</v>
      </c>
      <c r="N196" s="172">
        <v>1565</v>
      </c>
      <c r="O196" s="172">
        <v>1689</v>
      </c>
      <c r="P196" s="172">
        <v>508</v>
      </c>
      <c r="Q196" s="172">
        <v>436</v>
      </c>
      <c r="R196" s="257">
        <f t="shared" si="48"/>
        <v>42268</v>
      </c>
    </row>
    <row r="197" s="154" customFormat="1" ht="24.75" customHeight="1" spans="1:18">
      <c r="A197" s="170" t="s">
        <v>259</v>
      </c>
      <c r="B197" s="171"/>
      <c r="C197" s="172">
        <f t="shared" si="49"/>
        <v>359</v>
      </c>
      <c r="D197" s="347"/>
      <c r="E197" s="348"/>
      <c r="F197" s="348">
        <v>16</v>
      </c>
      <c r="G197" s="240">
        <v>44</v>
      </c>
      <c r="H197" s="240">
        <v>32</v>
      </c>
      <c r="I197" s="240">
        <v>22</v>
      </c>
      <c r="J197" s="240">
        <v>83</v>
      </c>
      <c r="K197" s="240">
        <v>27</v>
      </c>
      <c r="L197" s="240">
        <v>16</v>
      </c>
      <c r="M197" s="240">
        <v>54</v>
      </c>
      <c r="N197" s="240">
        <v>7</v>
      </c>
      <c r="O197" s="240">
        <v>27</v>
      </c>
      <c r="P197" s="240">
        <v>14</v>
      </c>
      <c r="Q197" s="240">
        <v>17</v>
      </c>
      <c r="R197" s="257">
        <f t="shared" si="48"/>
        <v>359</v>
      </c>
    </row>
    <row r="198" s="154" customFormat="1" ht="24.75" customHeight="1" spans="1:18">
      <c r="A198" s="170"/>
      <c r="B198" s="170"/>
      <c r="C198" s="172"/>
      <c r="D198" s="349"/>
      <c r="E198" s="348"/>
      <c r="F198" s="348"/>
      <c r="G198" s="240"/>
      <c r="H198" s="240"/>
      <c r="I198" s="240"/>
      <c r="J198" s="240"/>
      <c r="K198" s="240"/>
      <c r="L198" s="240"/>
      <c r="M198" s="240"/>
      <c r="N198" s="240"/>
      <c r="O198" s="240"/>
      <c r="P198" s="240"/>
      <c r="Q198" s="240"/>
      <c r="R198" s="257"/>
    </row>
    <row r="199" s="139" customFormat="1" ht="24.75" customHeight="1" spans="1:18">
      <c r="A199" s="170" t="s">
        <v>260</v>
      </c>
      <c r="B199" s="171"/>
      <c r="C199" s="332" t="e">
        <f t="shared" ref="C199:Q199" si="52">C191-C189-C195</f>
        <v>#VALUE!</v>
      </c>
      <c r="D199" s="345" t="e">
        <f t="shared" si="52"/>
        <v>#VALUE!</v>
      </c>
      <c r="E199" s="345" t="e">
        <f t="shared" si="52"/>
        <v>#VALUE!</v>
      </c>
      <c r="F199" s="345" t="e">
        <f t="shared" si="52"/>
        <v>#VALUE!</v>
      </c>
      <c r="G199" s="332" t="e">
        <f t="shared" si="52"/>
        <v>#VALUE!</v>
      </c>
      <c r="H199" s="332" t="e">
        <f t="shared" si="52"/>
        <v>#VALUE!</v>
      </c>
      <c r="I199" s="332" t="e">
        <f t="shared" si="52"/>
        <v>#VALUE!</v>
      </c>
      <c r="J199" s="332" t="e">
        <f t="shared" si="52"/>
        <v>#VALUE!</v>
      </c>
      <c r="K199" s="332" t="e">
        <f t="shared" si="52"/>
        <v>#VALUE!</v>
      </c>
      <c r="L199" s="332" t="e">
        <f t="shared" si="52"/>
        <v>#VALUE!</v>
      </c>
      <c r="M199" s="332" t="e">
        <f t="shared" si="52"/>
        <v>#VALUE!</v>
      </c>
      <c r="N199" s="332" t="e">
        <f t="shared" si="52"/>
        <v>#VALUE!</v>
      </c>
      <c r="O199" s="332" t="e">
        <f t="shared" si="52"/>
        <v>#VALUE!</v>
      </c>
      <c r="P199" s="332" t="e">
        <f t="shared" si="52"/>
        <v>#VALUE!</v>
      </c>
      <c r="Q199" s="332" t="e">
        <f t="shared" si="52"/>
        <v>#VALUE!</v>
      </c>
      <c r="R199" s="257" t="e">
        <f t="shared" ref="R199:R212" si="53">SUM(F199:Q199)</f>
        <v>#VALUE!</v>
      </c>
    </row>
    <row r="200" s="139" customFormat="1" ht="24.75" customHeight="1" spans="1:18">
      <c r="A200" s="170" t="s">
        <v>271</v>
      </c>
      <c r="B200" s="171"/>
      <c r="C200" s="332" t="e">
        <f t="shared" ref="C200:C208" si="54">SUM(D200:Q200)</f>
        <v>#VALUE!</v>
      </c>
      <c r="D200" s="350" t="e">
        <f t="shared" ref="D200:Q200" si="55">D199-D201</f>
        <v>#VALUE!</v>
      </c>
      <c r="E200" s="350" t="e">
        <f t="shared" si="55"/>
        <v>#VALUE!</v>
      </c>
      <c r="F200" s="350" t="e">
        <f t="shared" si="55"/>
        <v>#VALUE!</v>
      </c>
      <c r="G200" s="334" t="e">
        <f t="shared" si="55"/>
        <v>#VALUE!</v>
      </c>
      <c r="H200" s="334" t="e">
        <f t="shared" si="55"/>
        <v>#VALUE!</v>
      </c>
      <c r="I200" s="334" t="e">
        <f t="shared" si="55"/>
        <v>#VALUE!</v>
      </c>
      <c r="J200" s="334" t="e">
        <f t="shared" si="55"/>
        <v>#VALUE!</v>
      </c>
      <c r="K200" s="334" t="e">
        <f t="shared" si="55"/>
        <v>#VALUE!</v>
      </c>
      <c r="L200" s="334" t="e">
        <f t="shared" si="55"/>
        <v>#VALUE!</v>
      </c>
      <c r="M200" s="334" t="e">
        <f t="shared" si="55"/>
        <v>#VALUE!</v>
      </c>
      <c r="N200" s="334" t="e">
        <f t="shared" si="55"/>
        <v>#VALUE!</v>
      </c>
      <c r="O200" s="334" t="e">
        <f t="shared" si="55"/>
        <v>#VALUE!</v>
      </c>
      <c r="P200" s="334" t="e">
        <f t="shared" si="55"/>
        <v>#VALUE!</v>
      </c>
      <c r="Q200" s="334" t="e">
        <f t="shared" si="55"/>
        <v>#VALUE!</v>
      </c>
      <c r="R200" s="257" t="e">
        <f t="shared" si="53"/>
        <v>#VALUE!</v>
      </c>
    </row>
    <row r="201" s="139" customFormat="1" ht="24.75" customHeight="1" spans="1:18">
      <c r="A201" s="170" t="s">
        <v>272</v>
      </c>
      <c r="B201" s="171"/>
      <c r="C201" s="172">
        <f t="shared" si="54"/>
        <v>336075</v>
      </c>
      <c r="D201" s="321">
        <v>304579</v>
      </c>
      <c r="E201" s="345">
        <v>-85862</v>
      </c>
      <c r="F201" s="345">
        <v>84337</v>
      </c>
      <c r="G201" s="346">
        <v>38901</v>
      </c>
      <c r="H201" s="346">
        <v>16173</v>
      </c>
      <c r="I201" s="346">
        <v>-6571</v>
      </c>
      <c r="J201" s="346">
        <v>5048</v>
      </c>
      <c r="K201" s="346">
        <v>-37117</v>
      </c>
      <c r="L201" s="346">
        <v>15107</v>
      </c>
      <c r="M201" s="346">
        <v>-153</v>
      </c>
      <c r="N201" s="346">
        <v>6967</v>
      </c>
      <c r="O201" s="346">
        <v>-15579</v>
      </c>
      <c r="P201" s="346">
        <v>-2324</v>
      </c>
      <c r="Q201" s="346">
        <v>12569</v>
      </c>
      <c r="R201" s="257"/>
    </row>
    <row r="202" s="139" customFormat="1" ht="24.75" customHeight="1" spans="1:18">
      <c r="A202" s="170"/>
      <c r="B202" s="171"/>
      <c r="C202" s="240"/>
      <c r="D202" s="173"/>
      <c r="E202" s="172"/>
      <c r="F202" s="172"/>
      <c r="G202" s="172"/>
      <c r="H202" s="172"/>
      <c r="I202" s="172"/>
      <c r="J202" s="172"/>
      <c r="K202" s="172"/>
      <c r="L202" s="172"/>
      <c r="M202" s="172"/>
      <c r="N202" s="172"/>
      <c r="O202" s="172"/>
      <c r="P202" s="172"/>
      <c r="Q202" s="172"/>
      <c r="R202" s="257"/>
    </row>
    <row r="203" s="139" customFormat="1" ht="24.75" customHeight="1" spans="1:18">
      <c r="A203" s="170" t="s">
        <v>261</v>
      </c>
      <c r="B203" s="171"/>
      <c r="C203" s="240">
        <f t="shared" ref="C203:Q203" si="56">C204+C210</f>
        <v>1192000</v>
      </c>
      <c r="D203" s="173">
        <f t="shared" si="56"/>
        <v>22000</v>
      </c>
      <c r="E203" s="172">
        <f t="shared" si="56"/>
        <v>0</v>
      </c>
      <c r="F203" s="172">
        <f t="shared" si="56"/>
        <v>269860</v>
      </c>
      <c r="G203" s="172">
        <f t="shared" si="56"/>
        <v>126583</v>
      </c>
      <c r="H203" s="172">
        <f t="shared" si="56"/>
        <v>86837</v>
      </c>
      <c r="I203" s="172">
        <f t="shared" si="56"/>
        <v>64230</v>
      </c>
      <c r="J203" s="172">
        <f t="shared" si="56"/>
        <v>27725</v>
      </c>
      <c r="K203" s="172">
        <f t="shared" si="56"/>
        <v>81030</v>
      </c>
      <c r="L203" s="172">
        <f t="shared" si="56"/>
        <v>214100</v>
      </c>
      <c r="M203" s="172">
        <f t="shared" si="56"/>
        <v>59530</v>
      </c>
      <c r="N203" s="172">
        <f t="shared" si="56"/>
        <v>45505</v>
      </c>
      <c r="O203" s="172">
        <f t="shared" si="56"/>
        <v>54680</v>
      </c>
      <c r="P203" s="172">
        <f t="shared" si="56"/>
        <v>95860</v>
      </c>
      <c r="Q203" s="172">
        <f t="shared" si="56"/>
        <v>44060</v>
      </c>
      <c r="R203" s="257">
        <f t="shared" si="53"/>
        <v>1170000</v>
      </c>
    </row>
    <row r="204" s="139" customFormat="1" ht="24.75" customHeight="1" spans="1:18">
      <c r="A204" s="170" t="s">
        <v>262</v>
      </c>
      <c r="B204" s="171"/>
      <c r="C204" s="240">
        <f t="shared" ref="C204:Q204" si="57">C205+C206</f>
        <v>351000</v>
      </c>
      <c r="D204" s="239">
        <f t="shared" si="57"/>
        <v>22000</v>
      </c>
      <c r="E204" s="240">
        <f t="shared" si="57"/>
        <v>0</v>
      </c>
      <c r="F204" s="240">
        <f t="shared" si="57"/>
        <v>147860</v>
      </c>
      <c r="G204" s="240">
        <f t="shared" si="57"/>
        <v>22583</v>
      </c>
      <c r="H204" s="240">
        <f t="shared" si="57"/>
        <v>19837</v>
      </c>
      <c r="I204" s="240">
        <f t="shared" si="57"/>
        <v>14230</v>
      </c>
      <c r="J204" s="240">
        <f t="shared" si="57"/>
        <v>21725</v>
      </c>
      <c r="K204" s="240">
        <f t="shared" si="57"/>
        <v>18030</v>
      </c>
      <c r="L204" s="240">
        <f t="shared" si="57"/>
        <v>20100</v>
      </c>
      <c r="M204" s="240">
        <f t="shared" si="57"/>
        <v>12530</v>
      </c>
      <c r="N204" s="240">
        <f t="shared" si="57"/>
        <v>19505</v>
      </c>
      <c r="O204" s="240">
        <f t="shared" si="57"/>
        <v>12680</v>
      </c>
      <c r="P204" s="240">
        <f t="shared" si="57"/>
        <v>15860</v>
      </c>
      <c r="Q204" s="240">
        <f t="shared" si="57"/>
        <v>4060</v>
      </c>
      <c r="R204" s="257">
        <f t="shared" si="53"/>
        <v>329000</v>
      </c>
    </row>
    <row r="205" s="139" customFormat="1" ht="24.75" customHeight="1" spans="1:18">
      <c r="A205" s="170" t="s">
        <v>263</v>
      </c>
      <c r="B205" s="171"/>
      <c r="C205" s="240">
        <f t="shared" si="54"/>
        <v>296000</v>
      </c>
      <c r="D205" s="351">
        <v>22000</v>
      </c>
      <c r="E205" s="352"/>
      <c r="F205" s="352">
        <v>139660</v>
      </c>
      <c r="G205" s="352">
        <v>11083</v>
      </c>
      <c r="H205" s="352">
        <v>14737</v>
      </c>
      <c r="I205" s="352">
        <v>10630</v>
      </c>
      <c r="J205" s="352">
        <v>11725</v>
      </c>
      <c r="K205" s="352">
        <v>12830</v>
      </c>
      <c r="L205" s="352">
        <v>17100</v>
      </c>
      <c r="M205" s="352">
        <v>9830</v>
      </c>
      <c r="N205" s="352">
        <v>15505</v>
      </c>
      <c r="O205" s="352">
        <v>10980</v>
      </c>
      <c r="P205" s="352">
        <v>15860</v>
      </c>
      <c r="Q205" s="352">
        <v>4060</v>
      </c>
      <c r="R205" s="257">
        <f t="shared" si="53"/>
        <v>274000</v>
      </c>
    </row>
    <row r="206" s="139" customFormat="1" ht="24.75" customHeight="1" spans="1:18">
      <c r="A206" s="170" t="s">
        <v>264</v>
      </c>
      <c r="B206" s="171"/>
      <c r="C206" s="240">
        <f t="shared" si="54"/>
        <v>55000</v>
      </c>
      <c r="D206" s="353">
        <f t="shared" ref="D206:Q206" si="58">SUM(D207:D208)</f>
        <v>0</v>
      </c>
      <c r="E206" s="352">
        <v>0</v>
      </c>
      <c r="F206" s="352">
        <f t="shared" si="58"/>
        <v>8200</v>
      </c>
      <c r="G206" s="352">
        <f t="shared" si="58"/>
        <v>11500</v>
      </c>
      <c r="H206" s="352">
        <f t="shared" si="58"/>
        <v>5100</v>
      </c>
      <c r="I206" s="352">
        <f t="shared" si="58"/>
        <v>3600</v>
      </c>
      <c r="J206" s="352">
        <f t="shared" si="58"/>
        <v>10000</v>
      </c>
      <c r="K206" s="352">
        <f t="shared" si="58"/>
        <v>5200</v>
      </c>
      <c r="L206" s="352">
        <f t="shared" si="58"/>
        <v>3000</v>
      </c>
      <c r="M206" s="352">
        <f t="shared" si="58"/>
        <v>2700</v>
      </c>
      <c r="N206" s="352">
        <f t="shared" si="58"/>
        <v>4000</v>
      </c>
      <c r="O206" s="352">
        <f t="shared" si="58"/>
        <v>1700</v>
      </c>
      <c r="P206" s="352">
        <f t="shared" si="58"/>
        <v>0</v>
      </c>
      <c r="Q206" s="352">
        <f t="shared" si="58"/>
        <v>0</v>
      </c>
      <c r="R206" s="257">
        <f t="shared" si="53"/>
        <v>55000</v>
      </c>
    </row>
    <row r="207" s="139" customFormat="1" ht="24.75" customHeight="1" spans="1:18">
      <c r="A207" s="354" t="s">
        <v>265</v>
      </c>
      <c r="B207" s="171"/>
      <c r="C207" s="240">
        <f t="shared" si="54"/>
        <v>55000</v>
      </c>
      <c r="D207" s="353"/>
      <c r="E207" s="352">
        <v>0</v>
      </c>
      <c r="F207" s="259">
        <v>8200</v>
      </c>
      <c r="G207" s="259">
        <v>11500</v>
      </c>
      <c r="H207" s="259">
        <v>5100</v>
      </c>
      <c r="I207" s="259">
        <v>3600</v>
      </c>
      <c r="J207" s="259">
        <v>10000</v>
      </c>
      <c r="K207" s="259">
        <v>5200</v>
      </c>
      <c r="L207" s="259">
        <v>3000</v>
      </c>
      <c r="M207" s="259">
        <v>2700</v>
      </c>
      <c r="N207" s="259">
        <v>4000</v>
      </c>
      <c r="O207" s="259">
        <v>1700</v>
      </c>
      <c r="P207" s="259">
        <v>0</v>
      </c>
      <c r="Q207" s="259">
        <v>0</v>
      </c>
      <c r="R207" s="257">
        <f t="shared" si="53"/>
        <v>55000</v>
      </c>
    </row>
    <row r="208" s="139" customFormat="1" ht="24.75" customHeight="1" spans="1:18">
      <c r="A208" s="355" t="s">
        <v>266</v>
      </c>
      <c r="B208" s="171"/>
      <c r="C208" s="240">
        <f t="shared" si="54"/>
        <v>0</v>
      </c>
      <c r="D208" s="353"/>
      <c r="E208" s="352"/>
      <c r="F208" s="352"/>
      <c r="G208" s="352"/>
      <c r="H208" s="352"/>
      <c r="I208" s="352"/>
      <c r="J208" s="352"/>
      <c r="K208" s="352"/>
      <c r="L208" s="352"/>
      <c r="M208" s="352"/>
      <c r="N208" s="352"/>
      <c r="O208" s="352"/>
      <c r="P208" s="352"/>
      <c r="Q208" s="352"/>
      <c r="R208" s="257">
        <f t="shared" si="53"/>
        <v>0</v>
      </c>
    </row>
    <row r="209" s="139" customFormat="1" ht="24.75" customHeight="1" spans="1:18">
      <c r="A209" s="170" t="s">
        <v>267</v>
      </c>
      <c r="B209" s="171"/>
      <c r="C209" s="240"/>
      <c r="D209" s="353"/>
      <c r="E209" s="352"/>
      <c r="F209" s="352"/>
      <c r="G209" s="352"/>
      <c r="H209" s="352"/>
      <c r="I209" s="352"/>
      <c r="J209" s="352"/>
      <c r="K209" s="352"/>
      <c r="L209" s="352"/>
      <c r="M209" s="352"/>
      <c r="N209" s="352"/>
      <c r="O209" s="352"/>
      <c r="P209" s="352"/>
      <c r="Q209" s="352"/>
      <c r="R209" s="257">
        <f t="shared" si="53"/>
        <v>0</v>
      </c>
    </row>
    <row r="210" s="139" customFormat="1" ht="24.75" customHeight="1" spans="1:18">
      <c r="A210" s="170" t="s">
        <v>268</v>
      </c>
      <c r="B210" s="171"/>
      <c r="C210" s="240">
        <f>SUM(D210:Q210)</f>
        <v>841000</v>
      </c>
      <c r="D210" s="173">
        <f t="shared" ref="D210:Q210" si="59">SUM(D211:D212)</f>
        <v>0</v>
      </c>
      <c r="E210" s="172">
        <f t="shared" si="59"/>
        <v>0</v>
      </c>
      <c r="F210" s="172">
        <f t="shared" si="59"/>
        <v>122000</v>
      </c>
      <c r="G210" s="219">
        <f t="shared" si="59"/>
        <v>104000</v>
      </c>
      <c r="H210" s="219">
        <f t="shared" si="59"/>
        <v>67000</v>
      </c>
      <c r="I210" s="219">
        <f t="shared" si="59"/>
        <v>50000</v>
      </c>
      <c r="J210" s="219">
        <f t="shared" si="59"/>
        <v>6000</v>
      </c>
      <c r="K210" s="219">
        <f t="shared" si="59"/>
        <v>63000</v>
      </c>
      <c r="L210" s="219">
        <f t="shared" si="59"/>
        <v>194000</v>
      </c>
      <c r="M210" s="219">
        <f t="shared" si="59"/>
        <v>47000</v>
      </c>
      <c r="N210" s="219">
        <f t="shared" si="59"/>
        <v>26000</v>
      </c>
      <c r="O210" s="219">
        <f t="shared" si="59"/>
        <v>42000</v>
      </c>
      <c r="P210" s="219">
        <f t="shared" si="59"/>
        <v>80000</v>
      </c>
      <c r="Q210" s="219">
        <f t="shared" si="59"/>
        <v>40000</v>
      </c>
      <c r="R210" s="257">
        <f t="shared" si="53"/>
        <v>841000</v>
      </c>
    </row>
    <row r="211" s="139" customFormat="1" ht="24.75" customHeight="1" spans="1:18">
      <c r="A211" s="170" t="s">
        <v>269</v>
      </c>
      <c r="B211" s="171"/>
      <c r="C211" s="240">
        <f>SUM(D211:Q211)</f>
        <v>815000</v>
      </c>
      <c r="D211" s="173"/>
      <c r="E211" s="172"/>
      <c r="F211" s="259">
        <v>96000</v>
      </c>
      <c r="G211" s="259">
        <v>104000</v>
      </c>
      <c r="H211" s="259">
        <v>67000</v>
      </c>
      <c r="I211" s="259">
        <v>50000</v>
      </c>
      <c r="J211" s="259">
        <v>6000</v>
      </c>
      <c r="K211" s="259">
        <v>63000</v>
      </c>
      <c r="L211" s="259">
        <v>194000</v>
      </c>
      <c r="M211" s="259">
        <v>47000</v>
      </c>
      <c r="N211" s="259">
        <v>26000</v>
      </c>
      <c r="O211" s="259">
        <v>42000</v>
      </c>
      <c r="P211" s="259">
        <v>80000</v>
      </c>
      <c r="Q211" s="259">
        <v>40000</v>
      </c>
      <c r="R211" s="257">
        <f t="shared" si="53"/>
        <v>815000</v>
      </c>
    </row>
    <row r="212" s="139" customFormat="1" ht="24.75" customHeight="1" spans="1:18">
      <c r="A212" s="170" t="s">
        <v>270</v>
      </c>
      <c r="B212" s="356"/>
      <c r="C212" s="240">
        <f>SUM(D212:Q212)</f>
        <v>26000</v>
      </c>
      <c r="D212" s="173"/>
      <c r="E212" s="172"/>
      <c r="F212" s="259">
        <v>26000</v>
      </c>
      <c r="G212" s="219"/>
      <c r="H212" s="219"/>
      <c r="I212" s="219"/>
      <c r="J212" s="219"/>
      <c r="K212" s="219"/>
      <c r="L212" s="219"/>
      <c r="M212" s="219"/>
      <c r="N212" s="219"/>
      <c r="O212" s="219"/>
      <c r="P212" s="219"/>
      <c r="Q212" s="219"/>
      <c r="R212" s="257">
        <f t="shared" si="53"/>
        <v>26000</v>
      </c>
    </row>
    <row r="213" ht="23.25" customHeight="1"/>
    <row r="214" ht="23.25" customHeight="1"/>
    <row r="215" ht="23.25" customHeight="1"/>
    <row r="216" ht="23.25" customHeight="1"/>
    <row r="217" ht="23.25" customHeight="1"/>
    <row r="218" ht="23.25" customHeight="1"/>
    <row r="219" ht="23.25" customHeight="1"/>
  </sheetData>
  <mergeCells count="4">
    <mergeCell ref="A1:R1"/>
    <mergeCell ref="B2:C2"/>
    <mergeCell ref="D2:H2"/>
    <mergeCell ref="L2:Q2"/>
  </mergeCells>
  <pageMargins left="0.27" right="0.17" top="0.38" bottom="0.42" header="0.3" footer="0.3"/>
  <pageSetup paperSize="8"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19"/>
  <sheetViews>
    <sheetView workbookViewId="0">
      <pane xSplit="8" ySplit="12" topLeftCell="I196" activePane="bottomRight" state="frozen"/>
      <selection/>
      <selection pane="topRight"/>
      <selection pane="bottomLeft"/>
      <selection pane="bottomRight" activeCell="A207" sqref="A207"/>
    </sheetView>
  </sheetViews>
  <sheetFormatPr defaultColWidth="9" defaultRowHeight="15.75"/>
  <cols>
    <col min="1" max="1" width="28.375" style="156" customWidth="1"/>
    <col min="2" max="2" width="15.625" style="156" customWidth="1"/>
    <col min="3" max="3" width="12.375" style="157" customWidth="1"/>
    <col min="4" max="4" width="11.875" style="158" customWidth="1"/>
    <col min="5" max="6" width="10.625" style="157" customWidth="1"/>
    <col min="7" max="7" width="11.5" style="159" customWidth="1"/>
    <col min="8" max="17" width="10.625" style="159" customWidth="1"/>
    <col min="18" max="18" width="7" style="160" hidden="1" customWidth="1"/>
    <col min="19" max="16384" width="9" style="161"/>
  </cols>
  <sheetData>
    <row r="1" ht="33" customHeight="1" spans="1:18">
      <c r="A1" s="162" t="s">
        <v>0</v>
      </c>
      <c r="B1" s="162"/>
      <c r="C1" s="162"/>
      <c r="D1" s="162"/>
      <c r="E1" s="162"/>
      <c r="F1" s="162"/>
      <c r="G1" s="162"/>
      <c r="H1" s="162"/>
      <c r="I1" s="162"/>
      <c r="J1" s="162"/>
      <c r="K1" s="162"/>
      <c r="L1" s="162"/>
      <c r="M1" s="162"/>
      <c r="N1" s="162"/>
      <c r="O1" s="162"/>
      <c r="P1" s="162"/>
      <c r="Q1" s="162"/>
      <c r="R1" s="162"/>
    </row>
    <row r="2" ht="22.5" customHeight="1" spans="1:17">
      <c r="A2" s="163"/>
      <c r="B2" s="164"/>
      <c r="C2" s="164"/>
      <c r="D2" s="165" t="s">
        <v>1</v>
      </c>
      <c r="E2" s="165"/>
      <c r="F2" s="165"/>
      <c r="G2" s="165"/>
      <c r="H2" s="165"/>
      <c r="I2" s="157"/>
      <c r="J2" s="157"/>
      <c r="K2" s="157"/>
      <c r="L2" s="243" t="s">
        <v>2</v>
      </c>
      <c r="M2" s="244"/>
      <c r="N2" s="244"/>
      <c r="O2" s="244"/>
      <c r="P2" s="244"/>
      <c r="Q2" s="244"/>
    </row>
    <row r="3" s="138" customFormat="1" ht="27" spans="1:18">
      <c r="A3" s="166" t="s">
        <v>3</v>
      </c>
      <c r="B3" s="167" t="s">
        <v>4</v>
      </c>
      <c r="C3" s="168" t="s">
        <v>5</v>
      </c>
      <c r="D3" s="169" t="s">
        <v>6</v>
      </c>
      <c r="E3" s="168" t="s">
        <v>7</v>
      </c>
      <c r="F3" s="168" t="s">
        <v>8</v>
      </c>
      <c r="G3" s="168" t="s">
        <v>9</v>
      </c>
      <c r="H3" s="168" t="s">
        <v>10</v>
      </c>
      <c r="I3" s="168" t="s">
        <v>11</v>
      </c>
      <c r="J3" s="168" t="s">
        <v>12</v>
      </c>
      <c r="K3" s="168" t="s">
        <v>13</v>
      </c>
      <c r="L3" s="168" t="s">
        <v>14</v>
      </c>
      <c r="M3" s="168" t="s">
        <v>15</v>
      </c>
      <c r="N3" s="168" t="s">
        <v>16</v>
      </c>
      <c r="O3" s="168" t="s">
        <v>17</v>
      </c>
      <c r="P3" s="168" t="s">
        <v>18</v>
      </c>
      <c r="Q3" s="168" t="s">
        <v>19</v>
      </c>
      <c r="R3" s="256" t="s">
        <v>20</v>
      </c>
    </row>
    <row r="4" s="139" customFormat="1" ht="24.75" customHeight="1" spans="1:18">
      <c r="A4" s="170" t="s">
        <v>21</v>
      </c>
      <c r="B4" s="171"/>
      <c r="C4" s="172" t="e">
        <f t="shared" ref="C4:C11" si="0">SUM(D4:Q4)</f>
        <v>#VALUE!</v>
      </c>
      <c r="D4" s="173" t="e">
        <f t="shared" ref="D4:Q4" si="1">D5+D159+D163</f>
        <v>#VALUE!</v>
      </c>
      <c r="E4" s="172" t="e">
        <f t="shared" si="1"/>
        <v>#VALUE!</v>
      </c>
      <c r="F4" s="172" t="e">
        <f t="shared" si="1"/>
        <v>#VALUE!</v>
      </c>
      <c r="G4" s="172" t="e">
        <f t="shared" si="1"/>
        <v>#VALUE!</v>
      </c>
      <c r="H4" s="172" t="e">
        <f t="shared" si="1"/>
        <v>#VALUE!</v>
      </c>
      <c r="I4" s="172" t="e">
        <f t="shared" si="1"/>
        <v>#VALUE!</v>
      </c>
      <c r="J4" s="172" t="e">
        <f t="shared" si="1"/>
        <v>#VALUE!</v>
      </c>
      <c r="K4" s="172" t="e">
        <f t="shared" si="1"/>
        <v>#VALUE!</v>
      </c>
      <c r="L4" s="172" t="e">
        <f t="shared" si="1"/>
        <v>#VALUE!</v>
      </c>
      <c r="M4" s="172" t="e">
        <f t="shared" si="1"/>
        <v>#VALUE!</v>
      </c>
      <c r="N4" s="172" t="e">
        <f t="shared" si="1"/>
        <v>#VALUE!</v>
      </c>
      <c r="O4" s="172" t="e">
        <f t="shared" si="1"/>
        <v>#VALUE!</v>
      </c>
      <c r="P4" s="172" t="e">
        <f t="shared" si="1"/>
        <v>#VALUE!</v>
      </c>
      <c r="Q4" s="172" t="e">
        <f t="shared" si="1"/>
        <v>#VALUE!</v>
      </c>
      <c r="R4" s="257" t="e">
        <f t="shared" ref="R4:R32" si="2">SUM(F4:Q4)</f>
        <v>#VALUE!</v>
      </c>
    </row>
    <row r="5" s="140" customFormat="1" ht="24.75" customHeight="1" spans="1:18">
      <c r="A5" s="174" t="s">
        <v>22</v>
      </c>
      <c r="B5" s="175"/>
      <c r="C5" s="176" t="e">
        <f t="shared" ref="C5:Q5" si="3">C6+C13+C154</f>
        <v>#VALUE!</v>
      </c>
      <c r="D5" s="177" t="e">
        <f t="shared" si="3"/>
        <v>#VALUE!</v>
      </c>
      <c r="E5" s="176" t="e">
        <f t="shared" si="3"/>
        <v>#VALUE!</v>
      </c>
      <c r="F5" s="176" t="e">
        <f t="shared" si="3"/>
        <v>#VALUE!</v>
      </c>
      <c r="G5" s="176" t="e">
        <f t="shared" si="3"/>
        <v>#VALUE!</v>
      </c>
      <c r="H5" s="176" t="e">
        <f t="shared" si="3"/>
        <v>#VALUE!</v>
      </c>
      <c r="I5" s="176" t="e">
        <f t="shared" si="3"/>
        <v>#VALUE!</v>
      </c>
      <c r="J5" s="176" t="e">
        <f t="shared" si="3"/>
        <v>#VALUE!</v>
      </c>
      <c r="K5" s="176" t="e">
        <f t="shared" si="3"/>
        <v>#VALUE!</v>
      </c>
      <c r="L5" s="176" t="e">
        <f t="shared" si="3"/>
        <v>#VALUE!</v>
      </c>
      <c r="M5" s="176" t="e">
        <f t="shared" si="3"/>
        <v>#VALUE!</v>
      </c>
      <c r="N5" s="176" t="e">
        <f t="shared" si="3"/>
        <v>#VALUE!</v>
      </c>
      <c r="O5" s="176" t="e">
        <f t="shared" si="3"/>
        <v>#VALUE!</v>
      </c>
      <c r="P5" s="176" t="e">
        <f t="shared" si="3"/>
        <v>#VALUE!</v>
      </c>
      <c r="Q5" s="176" t="e">
        <f t="shared" si="3"/>
        <v>#VALUE!</v>
      </c>
      <c r="R5" s="257" t="e">
        <f t="shared" si="2"/>
        <v>#VALUE!</v>
      </c>
    </row>
    <row r="6" s="141" customFormat="1" ht="24.75" customHeight="1" spans="1:18">
      <c r="A6" s="178" t="s">
        <v>23</v>
      </c>
      <c r="B6" s="179"/>
      <c r="C6" s="180">
        <f t="shared" si="0"/>
        <v>37437</v>
      </c>
      <c r="D6" s="181">
        <f t="shared" ref="D6:Q6" si="4">SUM(D7:D11)</f>
        <v>10026</v>
      </c>
      <c r="E6" s="180">
        <f t="shared" si="4"/>
        <v>0</v>
      </c>
      <c r="F6" s="180">
        <f t="shared" si="4"/>
        <v>10479</v>
      </c>
      <c r="G6" s="180">
        <f t="shared" si="4"/>
        <v>2306</v>
      </c>
      <c r="H6" s="180">
        <f t="shared" si="4"/>
        <v>1521</v>
      </c>
      <c r="I6" s="180">
        <f t="shared" si="4"/>
        <v>865</v>
      </c>
      <c r="J6" s="180">
        <f t="shared" si="4"/>
        <v>1558</v>
      </c>
      <c r="K6" s="180">
        <f t="shared" si="4"/>
        <v>1281</v>
      </c>
      <c r="L6" s="180">
        <f t="shared" si="4"/>
        <v>2087</v>
      </c>
      <c r="M6" s="180">
        <f t="shared" si="4"/>
        <v>1820</v>
      </c>
      <c r="N6" s="180">
        <f t="shared" si="4"/>
        <v>1539</v>
      </c>
      <c r="O6" s="180">
        <f t="shared" si="4"/>
        <v>814</v>
      </c>
      <c r="P6" s="180">
        <f t="shared" si="4"/>
        <v>2693</v>
      </c>
      <c r="Q6" s="180">
        <f t="shared" si="4"/>
        <v>448</v>
      </c>
      <c r="R6" s="257">
        <f t="shared" si="2"/>
        <v>27411</v>
      </c>
    </row>
    <row r="7" s="142" customFormat="1" ht="24.75" customHeight="1" spans="1:18">
      <c r="A7" s="170" t="s">
        <v>24</v>
      </c>
      <c r="B7" s="171" t="s">
        <v>25</v>
      </c>
      <c r="C7" s="182">
        <f t="shared" si="0"/>
        <v>3305</v>
      </c>
      <c r="D7" s="183">
        <v>-895</v>
      </c>
      <c r="E7" s="184"/>
      <c r="F7" s="185">
        <v>1135</v>
      </c>
      <c r="G7" s="185">
        <v>618</v>
      </c>
      <c r="H7" s="185">
        <v>162</v>
      </c>
      <c r="I7" s="185">
        <v>147</v>
      </c>
      <c r="J7" s="185">
        <v>385</v>
      </c>
      <c r="K7" s="185">
        <v>155</v>
      </c>
      <c r="L7" s="185">
        <v>264</v>
      </c>
      <c r="M7" s="185">
        <v>547</v>
      </c>
      <c r="N7" s="185">
        <v>547</v>
      </c>
      <c r="O7" s="185">
        <v>117</v>
      </c>
      <c r="P7" s="185">
        <v>86</v>
      </c>
      <c r="Q7" s="185">
        <v>37</v>
      </c>
      <c r="R7" s="257">
        <f t="shared" si="2"/>
        <v>4200</v>
      </c>
    </row>
    <row r="8" s="142" customFormat="1" ht="24.75" customHeight="1" spans="1:18">
      <c r="A8" s="170" t="s">
        <v>26</v>
      </c>
      <c r="B8" s="171" t="s">
        <v>27</v>
      </c>
      <c r="C8" s="182">
        <f t="shared" si="0"/>
        <v>8467</v>
      </c>
      <c r="D8" s="173"/>
      <c r="E8" s="184"/>
      <c r="F8" s="185">
        <v>2272</v>
      </c>
      <c r="G8" s="185">
        <v>585</v>
      </c>
      <c r="H8" s="185">
        <v>784</v>
      </c>
      <c r="I8" s="185">
        <v>503</v>
      </c>
      <c r="J8" s="185">
        <v>458</v>
      </c>
      <c r="K8" s="185">
        <v>512</v>
      </c>
      <c r="L8" s="185">
        <v>781</v>
      </c>
      <c r="M8" s="185">
        <v>565</v>
      </c>
      <c r="N8" s="185">
        <v>759</v>
      </c>
      <c r="O8" s="185">
        <v>465</v>
      </c>
      <c r="P8" s="185">
        <v>407</v>
      </c>
      <c r="Q8" s="185">
        <v>376</v>
      </c>
      <c r="R8" s="257">
        <f t="shared" si="2"/>
        <v>8467</v>
      </c>
    </row>
    <row r="9" s="142" customFormat="1" ht="24.75" customHeight="1" spans="1:18">
      <c r="A9" s="170" t="s">
        <v>28</v>
      </c>
      <c r="B9" s="171" t="s">
        <v>29</v>
      </c>
      <c r="C9" s="182">
        <f t="shared" si="0"/>
        <v>1338</v>
      </c>
      <c r="D9" s="183">
        <v>390</v>
      </c>
      <c r="E9" s="186"/>
      <c r="F9" s="185">
        <v>918</v>
      </c>
      <c r="G9" s="185">
        <v>1</v>
      </c>
      <c r="H9" s="185">
        <v>2</v>
      </c>
      <c r="I9" s="185">
        <v>1</v>
      </c>
      <c r="J9" s="185">
        <v>5</v>
      </c>
      <c r="K9" s="185">
        <v>1</v>
      </c>
      <c r="L9" s="185">
        <v>2</v>
      </c>
      <c r="M9" s="185">
        <v>14</v>
      </c>
      <c r="N9" s="185">
        <v>0</v>
      </c>
      <c r="O9" s="185">
        <v>0</v>
      </c>
      <c r="P9" s="185">
        <v>1</v>
      </c>
      <c r="Q9" s="185">
        <v>3</v>
      </c>
      <c r="R9" s="257">
        <f t="shared" si="2"/>
        <v>948</v>
      </c>
    </row>
    <row r="10" s="142" customFormat="1" ht="24.75" customHeight="1" spans="1:18">
      <c r="A10" s="170" t="s">
        <v>30</v>
      </c>
      <c r="B10" s="171" t="s">
        <v>31</v>
      </c>
      <c r="C10" s="182">
        <f t="shared" si="0"/>
        <v>1527</v>
      </c>
      <c r="D10" s="187"/>
      <c r="E10" s="186"/>
      <c r="F10" s="185"/>
      <c r="G10" s="185">
        <v>5</v>
      </c>
      <c r="H10" s="185">
        <v>42</v>
      </c>
      <c r="I10" s="185"/>
      <c r="J10" s="185"/>
      <c r="K10" s="185">
        <v>108</v>
      </c>
      <c r="L10" s="185">
        <v>851</v>
      </c>
      <c r="M10" s="185">
        <v>453</v>
      </c>
      <c r="N10" s="185"/>
      <c r="O10" s="185">
        <v>11</v>
      </c>
      <c r="P10" s="185">
        <v>57</v>
      </c>
      <c r="Q10" s="185"/>
      <c r="R10" s="257">
        <f t="shared" si="2"/>
        <v>1527</v>
      </c>
    </row>
    <row r="11" s="139" customFormat="1" ht="24.75" customHeight="1" spans="1:18">
      <c r="A11" s="170" t="s">
        <v>32</v>
      </c>
      <c r="B11" s="171"/>
      <c r="C11" s="182">
        <f t="shared" si="0"/>
        <v>22800</v>
      </c>
      <c r="D11" s="188">
        <v>10531</v>
      </c>
      <c r="E11" s="172"/>
      <c r="F11" s="172">
        <v>6154</v>
      </c>
      <c r="G11" s="172">
        <v>1097</v>
      </c>
      <c r="H11" s="172">
        <v>531</v>
      </c>
      <c r="I11" s="172">
        <v>214</v>
      </c>
      <c r="J11" s="172">
        <v>710</v>
      </c>
      <c r="K11" s="172">
        <v>505</v>
      </c>
      <c r="L11" s="172">
        <v>189</v>
      </c>
      <c r="M11" s="172">
        <v>241</v>
      </c>
      <c r="N11" s="172">
        <v>233</v>
      </c>
      <c r="O11" s="172">
        <v>221</v>
      </c>
      <c r="P11" s="245">
        <v>2142</v>
      </c>
      <c r="Q11" s="172">
        <v>32</v>
      </c>
      <c r="R11" s="257">
        <f t="shared" si="2"/>
        <v>12269</v>
      </c>
    </row>
    <row r="12" s="139" customFormat="1" ht="24.75" customHeight="1" spans="1:18">
      <c r="A12" s="170"/>
      <c r="B12" s="170"/>
      <c r="C12" s="172"/>
      <c r="D12" s="173"/>
      <c r="E12" s="172"/>
      <c r="F12" s="172"/>
      <c r="G12" s="172"/>
      <c r="H12" s="172"/>
      <c r="I12" s="172"/>
      <c r="J12" s="172"/>
      <c r="K12" s="172"/>
      <c r="L12" s="172"/>
      <c r="M12" s="172"/>
      <c r="N12" s="172"/>
      <c r="O12" s="172"/>
      <c r="P12" s="172"/>
      <c r="Q12" s="172"/>
      <c r="R12" s="257">
        <f t="shared" si="2"/>
        <v>0</v>
      </c>
    </row>
    <row r="13" s="141" customFormat="1" ht="24.75" customHeight="1" spans="1:18">
      <c r="A13" s="178" t="s">
        <v>33</v>
      </c>
      <c r="B13" s="179"/>
      <c r="C13" s="180" t="e">
        <f t="shared" ref="C13:Q13" si="5">#VALUE!</f>
        <v>#VALUE!</v>
      </c>
      <c r="D13" s="181" t="e">
        <f t="shared" si="5"/>
        <v>#VALUE!</v>
      </c>
      <c r="E13" s="180" t="e">
        <f t="shared" si="5"/>
        <v>#VALUE!</v>
      </c>
      <c r="F13" s="180" t="e">
        <f t="shared" si="5"/>
        <v>#VALUE!</v>
      </c>
      <c r="G13" s="180" t="e">
        <f t="shared" si="5"/>
        <v>#VALUE!</v>
      </c>
      <c r="H13" s="180" t="e">
        <f t="shared" si="5"/>
        <v>#VALUE!</v>
      </c>
      <c r="I13" s="180" t="e">
        <f t="shared" si="5"/>
        <v>#VALUE!</v>
      </c>
      <c r="J13" s="180" t="e">
        <f t="shared" si="5"/>
        <v>#VALUE!</v>
      </c>
      <c r="K13" s="180" t="e">
        <f t="shared" si="5"/>
        <v>#VALUE!</v>
      </c>
      <c r="L13" s="180" t="e">
        <f t="shared" si="5"/>
        <v>#VALUE!</v>
      </c>
      <c r="M13" s="180" t="e">
        <f t="shared" si="5"/>
        <v>#VALUE!</v>
      </c>
      <c r="N13" s="180" t="e">
        <f t="shared" si="5"/>
        <v>#VALUE!</v>
      </c>
      <c r="O13" s="180" t="e">
        <f t="shared" si="5"/>
        <v>#VALUE!</v>
      </c>
      <c r="P13" s="180" t="e">
        <f t="shared" si="5"/>
        <v>#VALUE!</v>
      </c>
      <c r="Q13" s="180" t="e">
        <f t="shared" si="5"/>
        <v>#VALUE!</v>
      </c>
      <c r="R13" s="257" t="e">
        <f t="shared" si="2"/>
        <v>#VALUE!</v>
      </c>
    </row>
    <row r="14" s="141" customFormat="1" ht="24.75" customHeight="1" spans="1:18">
      <c r="A14" s="178" t="s">
        <v>34</v>
      </c>
      <c r="B14" s="179"/>
      <c r="C14" s="180">
        <f t="shared" ref="C14:Q14" si="6">SUM(C15:C20)</f>
        <v>58046</v>
      </c>
      <c r="D14" s="181">
        <f t="shared" si="6"/>
        <v>12695</v>
      </c>
      <c r="E14" s="180">
        <f t="shared" si="6"/>
        <v>0</v>
      </c>
      <c r="F14" s="180">
        <f t="shared" si="6"/>
        <v>2536</v>
      </c>
      <c r="G14" s="180">
        <f t="shared" si="6"/>
        <v>6208</v>
      </c>
      <c r="H14" s="180">
        <f t="shared" si="6"/>
        <v>3771</v>
      </c>
      <c r="I14" s="180">
        <f t="shared" si="6"/>
        <v>5427</v>
      </c>
      <c r="J14" s="180">
        <f t="shared" si="6"/>
        <v>4725</v>
      </c>
      <c r="K14" s="180">
        <f t="shared" si="6"/>
        <v>4679</v>
      </c>
      <c r="L14" s="180">
        <f t="shared" si="6"/>
        <v>3367</v>
      </c>
      <c r="M14" s="180">
        <f t="shared" si="6"/>
        <v>2876</v>
      </c>
      <c r="N14" s="180">
        <f t="shared" si="6"/>
        <v>2037</v>
      </c>
      <c r="O14" s="180">
        <f t="shared" si="6"/>
        <v>3364</v>
      </c>
      <c r="P14" s="180">
        <f t="shared" si="6"/>
        <v>3987</v>
      </c>
      <c r="Q14" s="180">
        <f t="shared" si="6"/>
        <v>2374</v>
      </c>
      <c r="R14" s="257">
        <f t="shared" si="2"/>
        <v>45351</v>
      </c>
    </row>
    <row r="15" s="139" customFormat="1" ht="24.75" customHeight="1" spans="1:18">
      <c r="A15" s="189" t="s">
        <v>35</v>
      </c>
      <c r="B15" s="171"/>
      <c r="C15" s="182">
        <f t="shared" ref="C15:C20" si="7">SUM(D15:Q15)</f>
        <v>38073</v>
      </c>
      <c r="D15" s="190">
        <v>7626</v>
      </c>
      <c r="E15" s="172"/>
      <c r="F15" s="191">
        <v>0</v>
      </c>
      <c r="G15" s="191">
        <v>4319</v>
      </c>
      <c r="H15" s="191">
        <v>2688</v>
      </c>
      <c r="I15" s="191">
        <v>4430</v>
      </c>
      <c r="J15" s="191">
        <v>3196</v>
      </c>
      <c r="K15" s="191">
        <v>3810</v>
      </c>
      <c r="L15" s="191">
        <v>2041</v>
      </c>
      <c r="M15" s="191">
        <v>1915</v>
      </c>
      <c r="N15" s="191">
        <v>414</v>
      </c>
      <c r="O15" s="191">
        <v>2553</v>
      </c>
      <c r="P15" s="191">
        <v>3188</v>
      </c>
      <c r="Q15" s="191">
        <v>1893</v>
      </c>
      <c r="R15" s="257">
        <f t="shared" si="2"/>
        <v>30447</v>
      </c>
    </row>
    <row r="16" s="139" customFormat="1" ht="24.75" customHeight="1" spans="1:18">
      <c r="A16" s="189" t="s">
        <v>36</v>
      </c>
      <c r="B16" s="192" t="s">
        <v>37</v>
      </c>
      <c r="C16" s="182">
        <f t="shared" si="7"/>
        <v>10840</v>
      </c>
      <c r="D16" s="190">
        <v>1029</v>
      </c>
      <c r="E16" s="172"/>
      <c r="F16" s="191">
        <v>2123</v>
      </c>
      <c r="G16" s="191">
        <v>1346</v>
      </c>
      <c r="H16" s="191">
        <v>756</v>
      </c>
      <c r="I16" s="191">
        <v>634</v>
      </c>
      <c r="J16" s="191">
        <v>1056</v>
      </c>
      <c r="K16" s="191">
        <v>589</v>
      </c>
      <c r="L16" s="191">
        <v>899</v>
      </c>
      <c r="M16" s="191">
        <v>671</v>
      </c>
      <c r="N16" s="191">
        <v>554</v>
      </c>
      <c r="O16" s="191">
        <v>495</v>
      </c>
      <c r="P16" s="191">
        <v>472</v>
      </c>
      <c r="Q16" s="191">
        <v>216</v>
      </c>
      <c r="R16" s="257">
        <f t="shared" si="2"/>
        <v>9811</v>
      </c>
    </row>
    <row r="17" s="139" customFormat="1" ht="24.75" customHeight="1" spans="1:18">
      <c r="A17" s="189" t="s">
        <v>38</v>
      </c>
      <c r="B17" s="193" t="s">
        <v>39</v>
      </c>
      <c r="C17" s="182">
        <f t="shared" si="7"/>
        <v>5241</v>
      </c>
      <c r="D17" s="190">
        <v>2367</v>
      </c>
      <c r="E17" s="172"/>
      <c r="F17" s="191">
        <v>243</v>
      </c>
      <c r="G17" s="191">
        <v>366</v>
      </c>
      <c r="H17" s="191">
        <v>257</v>
      </c>
      <c r="I17" s="191">
        <v>248</v>
      </c>
      <c r="J17" s="191">
        <v>301</v>
      </c>
      <c r="K17" s="191">
        <v>159</v>
      </c>
      <c r="L17" s="191">
        <v>274</v>
      </c>
      <c r="M17" s="191">
        <v>179</v>
      </c>
      <c r="N17" s="191">
        <v>242</v>
      </c>
      <c r="O17" s="191">
        <v>235</v>
      </c>
      <c r="P17" s="191">
        <v>229</v>
      </c>
      <c r="Q17" s="191">
        <v>141</v>
      </c>
      <c r="R17" s="257">
        <f t="shared" si="2"/>
        <v>2874</v>
      </c>
    </row>
    <row r="18" s="139" customFormat="1" ht="24.75" customHeight="1" spans="1:18">
      <c r="A18" s="189" t="s">
        <v>40</v>
      </c>
      <c r="B18" s="193" t="s">
        <v>41</v>
      </c>
      <c r="C18" s="182">
        <f t="shared" si="7"/>
        <v>1245</v>
      </c>
      <c r="D18" s="194">
        <v>1245</v>
      </c>
      <c r="E18" s="172"/>
      <c r="F18" s="172"/>
      <c r="G18" s="172"/>
      <c r="H18" s="172"/>
      <c r="I18" s="172"/>
      <c r="J18" s="172"/>
      <c r="K18" s="172"/>
      <c r="L18" s="172"/>
      <c r="M18" s="172"/>
      <c r="N18" s="172"/>
      <c r="O18" s="172"/>
      <c r="P18" s="172"/>
      <c r="Q18" s="172"/>
      <c r="R18" s="257">
        <f t="shared" si="2"/>
        <v>0</v>
      </c>
    </row>
    <row r="19" s="139" customFormat="1" ht="24.75" customHeight="1" spans="1:18">
      <c r="A19" s="189" t="s">
        <v>42</v>
      </c>
      <c r="B19" s="170" t="s">
        <v>43</v>
      </c>
      <c r="C19" s="182">
        <f t="shared" si="7"/>
        <v>723</v>
      </c>
      <c r="D19" s="183"/>
      <c r="E19" s="172"/>
      <c r="F19" s="185"/>
      <c r="G19" s="185"/>
      <c r="H19" s="185"/>
      <c r="I19" s="185"/>
      <c r="J19" s="185"/>
      <c r="K19" s="185"/>
      <c r="L19" s="185"/>
      <c r="M19" s="185"/>
      <c r="N19" s="185">
        <v>723</v>
      </c>
      <c r="O19" s="185"/>
      <c r="P19" s="185"/>
      <c r="Q19" s="185"/>
      <c r="R19" s="257">
        <f t="shared" si="2"/>
        <v>723</v>
      </c>
    </row>
    <row r="20" s="139" customFormat="1" ht="24.75" customHeight="1" spans="1:18">
      <c r="A20" s="189" t="s">
        <v>44</v>
      </c>
      <c r="B20" s="193" t="s">
        <v>45</v>
      </c>
      <c r="C20" s="182">
        <f t="shared" si="7"/>
        <v>1924</v>
      </c>
      <c r="D20" s="173">
        <v>428</v>
      </c>
      <c r="E20" s="172"/>
      <c r="F20" s="172">
        <v>170</v>
      </c>
      <c r="G20" s="172">
        <v>177</v>
      </c>
      <c r="H20" s="172">
        <v>70</v>
      </c>
      <c r="I20" s="172">
        <v>115</v>
      </c>
      <c r="J20" s="172">
        <v>172</v>
      </c>
      <c r="K20" s="172">
        <v>121</v>
      </c>
      <c r="L20" s="172">
        <v>153</v>
      </c>
      <c r="M20" s="172">
        <v>111</v>
      </c>
      <c r="N20" s="185">
        <v>104</v>
      </c>
      <c r="O20" s="172">
        <v>81</v>
      </c>
      <c r="P20" s="172">
        <v>98</v>
      </c>
      <c r="Q20" s="172">
        <v>124</v>
      </c>
      <c r="R20" s="257">
        <f t="shared" si="2"/>
        <v>1496</v>
      </c>
    </row>
    <row r="21" s="139" customFormat="1" ht="24.75" customHeight="1" spans="1:18">
      <c r="A21" s="170"/>
      <c r="B21" s="193"/>
      <c r="C21" s="182"/>
      <c r="D21" s="173"/>
      <c r="E21" s="172"/>
      <c r="F21" s="172"/>
      <c r="G21" s="172"/>
      <c r="H21" s="172"/>
      <c r="I21" s="172"/>
      <c r="J21" s="172"/>
      <c r="K21" s="172"/>
      <c r="L21" s="172"/>
      <c r="M21" s="172"/>
      <c r="N21" s="172"/>
      <c r="O21" s="172"/>
      <c r="P21" s="172"/>
      <c r="Q21" s="172"/>
      <c r="R21" s="257">
        <f t="shared" si="2"/>
        <v>0</v>
      </c>
    </row>
    <row r="22" s="141" customFormat="1" ht="24.75" customHeight="1" spans="1:18">
      <c r="A22" s="178" t="s">
        <v>46</v>
      </c>
      <c r="B22" s="179"/>
      <c r="C22" s="180">
        <f t="shared" ref="C22:C36" si="8">SUM(D22:Q22)</f>
        <v>595983</v>
      </c>
      <c r="D22" s="181">
        <f t="shared" ref="D22:Q22" si="9">SUM(D23:D36)</f>
        <v>90679</v>
      </c>
      <c r="E22" s="180">
        <f t="shared" si="9"/>
        <v>19000</v>
      </c>
      <c r="F22" s="180">
        <f t="shared" si="9"/>
        <v>43576</v>
      </c>
      <c r="G22" s="180">
        <f t="shared" si="9"/>
        <v>93369</v>
      </c>
      <c r="H22" s="180">
        <f t="shared" si="9"/>
        <v>39719</v>
      </c>
      <c r="I22" s="180">
        <f t="shared" si="9"/>
        <v>37413</v>
      </c>
      <c r="J22" s="180">
        <f t="shared" si="9"/>
        <v>56487</v>
      </c>
      <c r="K22" s="180">
        <f t="shared" si="9"/>
        <v>44899</v>
      </c>
      <c r="L22" s="180">
        <f t="shared" si="9"/>
        <v>45182</v>
      </c>
      <c r="M22" s="180">
        <f t="shared" si="9"/>
        <v>28819</v>
      </c>
      <c r="N22" s="180">
        <f t="shared" si="9"/>
        <v>24685</v>
      </c>
      <c r="O22" s="180">
        <f t="shared" si="9"/>
        <v>34092</v>
      </c>
      <c r="P22" s="180">
        <f t="shared" si="9"/>
        <v>23994</v>
      </c>
      <c r="Q22" s="180">
        <f t="shared" si="9"/>
        <v>14069</v>
      </c>
      <c r="R22" s="257">
        <f t="shared" si="2"/>
        <v>486304</v>
      </c>
    </row>
    <row r="23" s="143" customFormat="1" ht="24.75" customHeight="1" spans="1:18">
      <c r="A23" s="195" t="s">
        <v>47</v>
      </c>
      <c r="B23" s="196" t="s">
        <v>48</v>
      </c>
      <c r="C23" s="197">
        <f t="shared" si="8"/>
        <v>222976</v>
      </c>
      <c r="D23" s="198">
        <v>30111</v>
      </c>
      <c r="E23" s="199"/>
      <c r="F23" s="199">
        <v>4168</v>
      </c>
      <c r="G23" s="199">
        <v>44647</v>
      </c>
      <c r="H23" s="199">
        <v>15790</v>
      </c>
      <c r="I23" s="199">
        <v>14546</v>
      </c>
      <c r="J23" s="199">
        <v>25404</v>
      </c>
      <c r="K23" s="199">
        <v>20260</v>
      </c>
      <c r="L23" s="199">
        <v>20747</v>
      </c>
      <c r="M23" s="199">
        <v>9839</v>
      </c>
      <c r="N23" s="199">
        <v>7884</v>
      </c>
      <c r="O23" s="199">
        <v>14611</v>
      </c>
      <c r="P23" s="199">
        <v>8525</v>
      </c>
      <c r="Q23" s="199">
        <v>6444</v>
      </c>
      <c r="R23" s="258">
        <f t="shared" si="2"/>
        <v>192865</v>
      </c>
    </row>
    <row r="24" s="144" customFormat="1" ht="24.75" customHeight="1" spans="1:18">
      <c r="A24" s="200" t="s">
        <v>49</v>
      </c>
      <c r="B24" s="201" t="s">
        <v>50</v>
      </c>
      <c r="C24" s="197">
        <f t="shared" si="8"/>
        <v>16693</v>
      </c>
      <c r="D24" s="202">
        <v>1419</v>
      </c>
      <c r="E24" s="203"/>
      <c r="F24" s="204">
        <v>1886</v>
      </c>
      <c r="G24" s="204">
        <v>2483</v>
      </c>
      <c r="H24" s="204">
        <v>1204</v>
      </c>
      <c r="I24" s="204">
        <v>1317</v>
      </c>
      <c r="J24" s="204">
        <v>1649</v>
      </c>
      <c r="K24" s="204">
        <v>1283</v>
      </c>
      <c r="L24" s="204">
        <v>1304</v>
      </c>
      <c r="M24" s="204">
        <v>972</v>
      </c>
      <c r="N24" s="204">
        <v>869</v>
      </c>
      <c r="O24" s="204">
        <v>1034</v>
      </c>
      <c r="P24" s="204">
        <v>855</v>
      </c>
      <c r="Q24" s="204">
        <v>418</v>
      </c>
      <c r="R24" s="257">
        <f t="shared" si="2"/>
        <v>15274</v>
      </c>
    </row>
    <row r="25" s="144" customFormat="1" ht="24.75" customHeight="1" spans="1:18">
      <c r="A25" s="200" t="s">
        <v>51</v>
      </c>
      <c r="B25" s="201" t="s">
        <v>52</v>
      </c>
      <c r="C25" s="197">
        <f t="shared" si="8"/>
        <v>17732</v>
      </c>
      <c r="D25" s="205">
        <v>1468</v>
      </c>
      <c r="E25" s="203"/>
      <c r="F25" s="206">
        <v>1950</v>
      </c>
      <c r="G25" s="206">
        <v>2699</v>
      </c>
      <c r="H25" s="206">
        <v>1282</v>
      </c>
      <c r="I25" s="206">
        <v>1387</v>
      </c>
      <c r="J25" s="206">
        <v>1752</v>
      </c>
      <c r="K25" s="206">
        <v>1410</v>
      </c>
      <c r="L25" s="206">
        <v>1447</v>
      </c>
      <c r="M25" s="206">
        <v>1004</v>
      </c>
      <c r="N25" s="206">
        <v>908</v>
      </c>
      <c r="O25" s="206">
        <v>1098</v>
      </c>
      <c r="P25" s="206">
        <v>894</v>
      </c>
      <c r="Q25" s="206">
        <v>433</v>
      </c>
      <c r="R25" s="257">
        <f t="shared" si="2"/>
        <v>16264</v>
      </c>
    </row>
    <row r="26" s="144" customFormat="1" ht="24.75" customHeight="1" spans="1:18">
      <c r="A26" s="200" t="s">
        <v>53</v>
      </c>
      <c r="B26" s="201" t="s">
        <v>54</v>
      </c>
      <c r="C26" s="197">
        <f t="shared" si="8"/>
        <v>31367</v>
      </c>
      <c r="D26" s="205">
        <v>4513</v>
      </c>
      <c r="E26" s="203"/>
      <c r="F26" s="206">
        <v>3534</v>
      </c>
      <c r="G26" s="206">
        <v>5417</v>
      </c>
      <c r="H26" s="206">
        <v>2016</v>
      </c>
      <c r="I26" s="206">
        <v>1958</v>
      </c>
      <c r="J26" s="206">
        <v>3207</v>
      </c>
      <c r="K26" s="206">
        <v>2388</v>
      </c>
      <c r="L26" s="206">
        <v>2581</v>
      </c>
      <c r="M26" s="206">
        <v>1377</v>
      </c>
      <c r="N26" s="206">
        <v>1198</v>
      </c>
      <c r="O26" s="206">
        <v>1583</v>
      </c>
      <c r="P26" s="206">
        <v>1187</v>
      </c>
      <c r="Q26" s="206">
        <v>408</v>
      </c>
      <c r="R26" s="257">
        <f t="shared" si="2"/>
        <v>26854</v>
      </c>
    </row>
    <row r="27" s="144" customFormat="1" ht="24.75" customHeight="1" spans="1:18">
      <c r="A27" s="200" t="s">
        <v>55</v>
      </c>
      <c r="B27" s="201" t="s">
        <v>56</v>
      </c>
      <c r="C27" s="197">
        <f t="shared" si="8"/>
        <v>66752</v>
      </c>
      <c r="D27" s="207">
        <v>5690</v>
      </c>
      <c r="E27" s="203"/>
      <c r="F27" s="208">
        <v>7848</v>
      </c>
      <c r="G27" s="209">
        <v>9924</v>
      </c>
      <c r="H27" s="210">
        <v>4950</v>
      </c>
      <c r="I27" s="246">
        <v>5038</v>
      </c>
      <c r="J27" s="247">
        <v>6218</v>
      </c>
      <c r="K27" s="248">
        <v>5174</v>
      </c>
      <c r="L27" s="248">
        <v>5206</v>
      </c>
      <c r="M27" s="249">
        <v>4064</v>
      </c>
      <c r="N27" s="250">
        <v>3412</v>
      </c>
      <c r="O27" s="251">
        <v>4336</v>
      </c>
      <c r="P27" s="251">
        <v>3228</v>
      </c>
      <c r="Q27" s="251">
        <v>1664</v>
      </c>
      <c r="R27" s="257">
        <f t="shared" si="2"/>
        <v>61062</v>
      </c>
    </row>
    <row r="28" s="144" customFormat="1" ht="24.75" customHeight="1" spans="1:18">
      <c r="A28" s="200" t="s">
        <v>57</v>
      </c>
      <c r="B28" s="201" t="s">
        <v>58</v>
      </c>
      <c r="C28" s="197">
        <f t="shared" si="8"/>
        <v>121196</v>
      </c>
      <c r="D28" s="211">
        <v>10503</v>
      </c>
      <c r="E28" s="203"/>
      <c r="F28" s="212">
        <v>13747</v>
      </c>
      <c r="G28" s="212">
        <v>17509</v>
      </c>
      <c r="H28" s="212">
        <v>9387</v>
      </c>
      <c r="I28" s="212">
        <v>8859</v>
      </c>
      <c r="J28" s="212">
        <v>11640</v>
      </c>
      <c r="K28" s="212">
        <v>9293</v>
      </c>
      <c r="L28" s="212">
        <v>9031</v>
      </c>
      <c r="M28" s="212">
        <v>7479</v>
      </c>
      <c r="N28" s="212">
        <v>6837</v>
      </c>
      <c r="O28" s="212">
        <v>7997</v>
      </c>
      <c r="P28" s="212">
        <v>5621</v>
      </c>
      <c r="Q28" s="212">
        <v>3293</v>
      </c>
      <c r="R28" s="257">
        <f t="shared" si="2"/>
        <v>110693</v>
      </c>
    </row>
    <row r="29" s="145" customFormat="1" ht="24.75" customHeight="1" spans="1:18">
      <c r="A29" s="200" t="s">
        <v>59</v>
      </c>
      <c r="B29" s="171" t="s">
        <v>60</v>
      </c>
      <c r="C29" s="197">
        <f t="shared" si="8"/>
        <v>1428</v>
      </c>
      <c r="D29" s="213">
        <v>700</v>
      </c>
      <c r="E29" s="214"/>
      <c r="F29" s="214">
        <v>108</v>
      </c>
      <c r="G29" s="214">
        <v>84</v>
      </c>
      <c r="H29" s="214">
        <v>60</v>
      </c>
      <c r="I29" s="214">
        <v>40</v>
      </c>
      <c r="J29" s="214">
        <v>64</v>
      </c>
      <c r="K29" s="214">
        <v>92</v>
      </c>
      <c r="L29" s="214">
        <v>72</v>
      </c>
      <c r="M29" s="214">
        <v>76</v>
      </c>
      <c r="N29" s="214">
        <v>20</v>
      </c>
      <c r="O29" s="214">
        <v>44</v>
      </c>
      <c r="P29" s="214">
        <v>20</v>
      </c>
      <c r="Q29" s="214">
        <v>48</v>
      </c>
      <c r="R29" s="257">
        <f t="shared" si="2"/>
        <v>728</v>
      </c>
    </row>
    <row r="30" s="146" customFormat="1" ht="24.75" customHeight="1" spans="1:18">
      <c r="A30" s="215" t="s">
        <v>61</v>
      </c>
      <c r="B30" s="196" t="s">
        <v>62</v>
      </c>
      <c r="C30" s="197">
        <f t="shared" si="8"/>
        <v>17397</v>
      </c>
      <c r="D30" s="216">
        <v>17397</v>
      </c>
      <c r="E30" s="217"/>
      <c r="F30" s="217"/>
      <c r="G30" s="217"/>
      <c r="H30" s="217"/>
      <c r="I30" s="217"/>
      <c r="J30" s="217"/>
      <c r="K30" s="217"/>
      <c r="L30" s="217"/>
      <c r="M30" s="217"/>
      <c r="N30" s="217"/>
      <c r="O30" s="217"/>
      <c r="P30" s="217"/>
      <c r="Q30" s="217"/>
      <c r="R30" s="258">
        <f t="shared" si="2"/>
        <v>0</v>
      </c>
    </row>
    <row r="31" s="142" customFormat="1" ht="24.75" customHeight="1" spans="1:18">
      <c r="A31" s="200" t="s">
        <v>63</v>
      </c>
      <c r="B31" s="218" t="s">
        <v>64</v>
      </c>
      <c r="C31" s="197">
        <f t="shared" si="8"/>
        <v>56800</v>
      </c>
      <c r="D31" s="207">
        <v>15946</v>
      </c>
      <c r="E31" s="219"/>
      <c r="F31" s="219">
        <v>5966</v>
      </c>
      <c r="G31" s="219">
        <v>7248</v>
      </c>
      <c r="H31" s="219">
        <v>3524</v>
      </c>
      <c r="I31" s="219">
        <v>2966</v>
      </c>
      <c r="J31" s="219">
        <v>4598</v>
      </c>
      <c r="K31" s="252">
        <v>3360</v>
      </c>
      <c r="L31" s="252">
        <v>3248</v>
      </c>
      <c r="M31" s="252">
        <v>2320</v>
      </c>
      <c r="N31" s="252">
        <v>2412</v>
      </c>
      <c r="O31" s="252">
        <v>2256</v>
      </c>
      <c r="P31" s="253">
        <v>2102</v>
      </c>
      <c r="Q31" s="253">
        <v>854</v>
      </c>
      <c r="R31" s="257">
        <f t="shared" si="2"/>
        <v>40854</v>
      </c>
    </row>
    <row r="32" s="145" customFormat="1" ht="24.75" customHeight="1" spans="1:18">
      <c r="A32" s="200" t="s">
        <v>65</v>
      </c>
      <c r="B32" s="218" t="s">
        <v>66</v>
      </c>
      <c r="C32" s="197">
        <f t="shared" si="8"/>
        <v>13600</v>
      </c>
      <c r="D32" s="213">
        <v>2932</v>
      </c>
      <c r="E32" s="214"/>
      <c r="F32" s="185">
        <v>1416</v>
      </c>
      <c r="G32" s="185">
        <v>1728</v>
      </c>
      <c r="H32" s="185">
        <v>852</v>
      </c>
      <c r="I32" s="185">
        <v>780</v>
      </c>
      <c r="J32" s="185">
        <v>1308</v>
      </c>
      <c r="K32" s="185">
        <v>900</v>
      </c>
      <c r="L32" s="185">
        <v>852</v>
      </c>
      <c r="M32" s="185">
        <v>624</v>
      </c>
      <c r="N32" s="185">
        <v>696</v>
      </c>
      <c r="O32" s="185">
        <v>720</v>
      </c>
      <c r="P32" s="185">
        <v>552</v>
      </c>
      <c r="Q32" s="185">
        <v>240</v>
      </c>
      <c r="R32" s="257">
        <f t="shared" si="2"/>
        <v>10668</v>
      </c>
    </row>
    <row r="33" s="145" customFormat="1" ht="24.75" customHeight="1" spans="1:18">
      <c r="A33" s="200" t="s">
        <v>67</v>
      </c>
      <c r="B33" s="218" t="s">
        <v>68</v>
      </c>
      <c r="C33" s="182">
        <f t="shared" si="8"/>
        <v>525</v>
      </c>
      <c r="D33" s="213"/>
      <c r="E33" s="214"/>
      <c r="F33" s="185">
        <v>140</v>
      </c>
      <c r="G33" s="185">
        <v>77</v>
      </c>
      <c r="H33" s="185">
        <v>31</v>
      </c>
      <c r="I33" s="185">
        <v>25</v>
      </c>
      <c r="J33" s="185">
        <v>31</v>
      </c>
      <c r="K33" s="185">
        <v>35</v>
      </c>
      <c r="L33" s="185">
        <v>33</v>
      </c>
      <c r="M33" s="185">
        <v>51</v>
      </c>
      <c r="N33" s="185">
        <v>21</v>
      </c>
      <c r="O33" s="185">
        <v>20</v>
      </c>
      <c r="P33" s="185">
        <v>48</v>
      </c>
      <c r="Q33" s="185">
        <v>13</v>
      </c>
      <c r="R33" s="257"/>
    </row>
    <row r="34" s="145" customFormat="1" ht="24.75" customHeight="1" spans="1:18">
      <c r="A34" s="200" t="s">
        <v>69</v>
      </c>
      <c r="B34" s="218" t="s">
        <v>70</v>
      </c>
      <c r="C34" s="182">
        <f t="shared" si="8"/>
        <v>10517</v>
      </c>
      <c r="D34" s="213"/>
      <c r="E34" s="214"/>
      <c r="F34" s="214">
        <v>2813</v>
      </c>
      <c r="G34" s="214">
        <v>1553</v>
      </c>
      <c r="H34" s="214">
        <v>623</v>
      </c>
      <c r="I34" s="214">
        <v>497</v>
      </c>
      <c r="J34" s="214">
        <v>616</v>
      </c>
      <c r="K34" s="214">
        <v>704</v>
      </c>
      <c r="L34" s="214">
        <v>661</v>
      </c>
      <c r="M34" s="214">
        <v>1013</v>
      </c>
      <c r="N34" s="214">
        <v>428</v>
      </c>
      <c r="O34" s="214">
        <v>393</v>
      </c>
      <c r="P34" s="214">
        <v>962</v>
      </c>
      <c r="Q34" s="214">
        <v>254</v>
      </c>
      <c r="R34" s="257">
        <f t="shared" ref="R34:R44" si="10">SUM(F34:Q34)</f>
        <v>10517</v>
      </c>
    </row>
    <row r="35" s="145" customFormat="1" ht="24.75" customHeight="1" spans="1:18">
      <c r="A35" s="200" t="s">
        <v>69</v>
      </c>
      <c r="B35" s="218" t="s">
        <v>71</v>
      </c>
      <c r="C35" s="182">
        <f t="shared" si="8"/>
        <v>1900</v>
      </c>
      <c r="D35" s="213"/>
      <c r="E35" s="214">
        <v>1900</v>
      </c>
      <c r="F35" s="214"/>
      <c r="G35" s="214"/>
      <c r="H35" s="214"/>
      <c r="I35" s="214"/>
      <c r="J35" s="214"/>
      <c r="K35" s="214"/>
      <c r="L35" s="214"/>
      <c r="M35" s="214"/>
      <c r="N35" s="214"/>
      <c r="O35" s="214"/>
      <c r="P35" s="214"/>
      <c r="Q35" s="214"/>
      <c r="R35" s="257">
        <f t="shared" si="10"/>
        <v>0</v>
      </c>
    </row>
    <row r="36" s="145" customFormat="1" ht="24.75" customHeight="1" spans="1:18">
      <c r="A36" s="200" t="s">
        <v>69</v>
      </c>
      <c r="B36" s="218" t="s">
        <v>72</v>
      </c>
      <c r="C36" s="182">
        <f t="shared" si="8"/>
        <v>17100</v>
      </c>
      <c r="D36" s="213"/>
      <c r="E36" s="214">
        <v>17100</v>
      </c>
      <c r="F36" s="214"/>
      <c r="G36" s="214"/>
      <c r="H36" s="214"/>
      <c r="I36" s="214"/>
      <c r="J36" s="214"/>
      <c r="K36" s="214"/>
      <c r="L36" s="214"/>
      <c r="M36" s="214"/>
      <c r="N36" s="214"/>
      <c r="O36" s="214"/>
      <c r="P36" s="214"/>
      <c r="Q36" s="214"/>
      <c r="R36" s="257">
        <f t="shared" si="10"/>
        <v>0</v>
      </c>
    </row>
    <row r="37" s="145" customFormat="1" ht="24.75" customHeight="1" spans="1:18">
      <c r="A37" s="200"/>
      <c r="B37" s="218"/>
      <c r="C37" s="220"/>
      <c r="D37" s="221"/>
      <c r="E37" s="222"/>
      <c r="F37" s="222"/>
      <c r="G37" s="222"/>
      <c r="H37" s="222"/>
      <c r="I37" s="222"/>
      <c r="J37" s="222"/>
      <c r="K37" s="254"/>
      <c r="L37" s="254"/>
      <c r="M37" s="254"/>
      <c r="N37" s="254"/>
      <c r="O37" s="254"/>
      <c r="P37" s="255"/>
      <c r="Q37" s="255"/>
      <c r="R37" s="257">
        <f t="shared" si="10"/>
        <v>0</v>
      </c>
    </row>
    <row r="38" s="141" customFormat="1" ht="24.75" customHeight="1" spans="1:18">
      <c r="A38" s="178" t="s">
        <v>73</v>
      </c>
      <c r="B38" s="223"/>
      <c r="C38" s="180">
        <f t="shared" ref="C38:C51" si="11">SUM(D38:Q38)</f>
        <v>352904</v>
      </c>
      <c r="D38" s="224">
        <f>SUM(D39:D40)</f>
        <v>0</v>
      </c>
      <c r="E38" s="225">
        <f>SUM(E39:E40)</f>
        <v>0</v>
      </c>
      <c r="F38" s="225">
        <f t="shared" ref="F38:Q38" si="12">SUM(F39:F47)</f>
        <v>23605</v>
      </c>
      <c r="G38" s="225">
        <f t="shared" si="12"/>
        <v>61380</v>
      </c>
      <c r="H38" s="225">
        <f t="shared" si="12"/>
        <v>34104</v>
      </c>
      <c r="I38" s="225">
        <f t="shared" si="12"/>
        <v>26824</v>
      </c>
      <c r="J38" s="225">
        <f t="shared" si="12"/>
        <v>43399</v>
      </c>
      <c r="K38" s="225">
        <f t="shared" si="12"/>
        <v>36908</v>
      </c>
      <c r="L38" s="225">
        <f t="shared" si="12"/>
        <v>26143</v>
      </c>
      <c r="M38" s="225">
        <f t="shared" si="12"/>
        <v>20681</v>
      </c>
      <c r="N38" s="225">
        <f t="shared" si="12"/>
        <v>17174</v>
      </c>
      <c r="O38" s="225">
        <f t="shared" si="12"/>
        <v>31067</v>
      </c>
      <c r="P38" s="225">
        <f t="shared" si="12"/>
        <v>20686</v>
      </c>
      <c r="Q38" s="225">
        <f t="shared" si="12"/>
        <v>10933</v>
      </c>
      <c r="R38" s="257">
        <f t="shared" si="10"/>
        <v>352904</v>
      </c>
    </row>
    <row r="39" s="142" customFormat="1" ht="24.75" customHeight="1" spans="1:18">
      <c r="A39" s="226" t="s">
        <v>74</v>
      </c>
      <c r="B39" s="226" t="s">
        <v>75</v>
      </c>
      <c r="C39" s="227">
        <f t="shared" si="11"/>
        <v>69671</v>
      </c>
      <c r="D39" s="228"/>
      <c r="E39" s="229"/>
      <c r="F39" s="229">
        <v>6502</v>
      </c>
      <c r="G39" s="229">
        <v>12550</v>
      </c>
      <c r="H39" s="229">
        <v>5999</v>
      </c>
      <c r="I39" s="229">
        <v>4683</v>
      </c>
      <c r="J39" s="229">
        <v>7616</v>
      </c>
      <c r="K39" s="229">
        <v>8137</v>
      </c>
      <c r="L39" s="229">
        <v>6401</v>
      </c>
      <c r="M39" s="229">
        <v>3756</v>
      </c>
      <c r="N39" s="229">
        <v>3464</v>
      </c>
      <c r="O39" s="229">
        <v>5455</v>
      </c>
      <c r="P39" s="229">
        <v>3664</v>
      </c>
      <c r="Q39" s="229">
        <v>1444</v>
      </c>
      <c r="R39" s="257">
        <f t="shared" si="10"/>
        <v>69671</v>
      </c>
    </row>
    <row r="40" s="142" customFormat="1" ht="24.75" customHeight="1" spans="1:18">
      <c r="A40" s="226" t="s">
        <v>76</v>
      </c>
      <c r="B40" s="226" t="s">
        <v>77</v>
      </c>
      <c r="C40" s="227">
        <f t="shared" si="11"/>
        <v>2137</v>
      </c>
      <c r="D40" s="228"/>
      <c r="E40" s="229"/>
      <c r="F40" s="229">
        <v>204</v>
      </c>
      <c r="G40" s="229">
        <v>367</v>
      </c>
      <c r="H40" s="229">
        <v>247</v>
      </c>
      <c r="I40" s="229">
        <v>192</v>
      </c>
      <c r="J40" s="229">
        <v>197</v>
      </c>
      <c r="K40" s="229">
        <v>308</v>
      </c>
      <c r="L40" s="229">
        <v>102</v>
      </c>
      <c r="M40" s="229">
        <v>127</v>
      </c>
      <c r="N40" s="229">
        <v>103</v>
      </c>
      <c r="O40" s="229">
        <v>125</v>
      </c>
      <c r="P40" s="229">
        <v>111</v>
      </c>
      <c r="Q40" s="229">
        <v>54</v>
      </c>
      <c r="R40" s="257">
        <f t="shared" si="10"/>
        <v>2137</v>
      </c>
    </row>
    <row r="41" s="142" customFormat="1" ht="24.75" customHeight="1" spans="1:18">
      <c r="A41" s="226" t="s">
        <v>78</v>
      </c>
      <c r="B41" s="226" t="s">
        <v>79</v>
      </c>
      <c r="C41" s="227">
        <f t="shared" si="11"/>
        <v>7926</v>
      </c>
      <c r="D41" s="228"/>
      <c r="E41" s="229"/>
      <c r="F41" s="229">
        <v>757</v>
      </c>
      <c r="G41" s="229">
        <v>1360</v>
      </c>
      <c r="H41" s="229">
        <v>917</v>
      </c>
      <c r="I41" s="229">
        <v>711</v>
      </c>
      <c r="J41" s="229">
        <v>732</v>
      </c>
      <c r="K41" s="229">
        <v>1144</v>
      </c>
      <c r="L41" s="229">
        <v>380</v>
      </c>
      <c r="M41" s="229">
        <v>470</v>
      </c>
      <c r="N41" s="229">
        <v>383</v>
      </c>
      <c r="O41" s="229">
        <v>462</v>
      </c>
      <c r="P41" s="229">
        <v>412</v>
      </c>
      <c r="Q41" s="229">
        <v>198</v>
      </c>
      <c r="R41" s="257">
        <f t="shared" si="10"/>
        <v>7926</v>
      </c>
    </row>
    <row r="42" s="142" customFormat="1" ht="24.75" customHeight="1" spans="1:18">
      <c r="A42" s="226" t="s">
        <v>80</v>
      </c>
      <c r="B42" s="226" t="s">
        <v>81</v>
      </c>
      <c r="C42" s="227">
        <f t="shared" si="11"/>
        <v>2320</v>
      </c>
      <c r="D42" s="228"/>
      <c r="E42" s="229"/>
      <c r="F42" s="229">
        <v>214</v>
      </c>
      <c r="G42" s="229">
        <v>511</v>
      </c>
      <c r="H42" s="229">
        <v>208</v>
      </c>
      <c r="I42" s="229">
        <v>123</v>
      </c>
      <c r="J42" s="229">
        <v>281</v>
      </c>
      <c r="K42" s="229">
        <v>283</v>
      </c>
      <c r="L42" s="229">
        <v>169</v>
      </c>
      <c r="M42" s="229">
        <v>134</v>
      </c>
      <c r="N42" s="229">
        <v>116</v>
      </c>
      <c r="O42" s="229">
        <v>155</v>
      </c>
      <c r="P42" s="229">
        <v>89</v>
      </c>
      <c r="Q42" s="229">
        <v>37</v>
      </c>
      <c r="R42" s="257">
        <f t="shared" si="10"/>
        <v>2320</v>
      </c>
    </row>
    <row r="43" s="142" customFormat="1" ht="24.75" customHeight="1" spans="1:18">
      <c r="A43" s="226" t="s">
        <v>82</v>
      </c>
      <c r="B43" s="226" t="s">
        <v>83</v>
      </c>
      <c r="C43" s="227">
        <f t="shared" si="11"/>
        <v>9056</v>
      </c>
      <c r="D43" s="228"/>
      <c r="E43" s="229"/>
      <c r="F43" s="229">
        <v>929</v>
      </c>
      <c r="G43" s="229">
        <v>1283</v>
      </c>
      <c r="H43" s="229">
        <v>273</v>
      </c>
      <c r="I43" s="229">
        <v>918</v>
      </c>
      <c r="J43" s="229">
        <v>1862</v>
      </c>
      <c r="K43" s="229">
        <v>1168</v>
      </c>
      <c r="L43" s="229">
        <v>772</v>
      </c>
      <c r="M43" s="229">
        <v>374</v>
      </c>
      <c r="N43" s="229">
        <v>285</v>
      </c>
      <c r="O43" s="229">
        <v>482</v>
      </c>
      <c r="P43" s="229">
        <v>533</v>
      </c>
      <c r="Q43" s="229">
        <v>177</v>
      </c>
      <c r="R43" s="257">
        <f t="shared" si="10"/>
        <v>9056</v>
      </c>
    </row>
    <row r="44" s="142" customFormat="1" ht="24.75" customHeight="1" spans="1:18">
      <c r="A44" s="226" t="s">
        <v>84</v>
      </c>
      <c r="B44" s="226" t="s">
        <v>85</v>
      </c>
      <c r="C44" s="230">
        <f t="shared" si="11"/>
        <v>214268</v>
      </c>
      <c r="D44" s="228"/>
      <c r="E44" s="229"/>
      <c r="F44" s="229">
        <v>12702</v>
      </c>
      <c r="G44" s="229">
        <v>36851</v>
      </c>
      <c r="H44" s="229">
        <v>21519</v>
      </c>
      <c r="I44" s="229">
        <v>16469</v>
      </c>
      <c r="J44" s="229">
        <v>26842</v>
      </c>
      <c r="K44" s="229">
        <v>20983</v>
      </c>
      <c r="L44" s="229">
        <v>14867</v>
      </c>
      <c r="M44" s="229">
        <v>12912</v>
      </c>
      <c r="N44" s="229">
        <v>10508</v>
      </c>
      <c r="O44" s="229">
        <v>20156</v>
      </c>
      <c r="P44" s="229">
        <v>13063</v>
      </c>
      <c r="Q44" s="229">
        <v>7396</v>
      </c>
      <c r="R44" s="257">
        <f t="shared" si="10"/>
        <v>214268</v>
      </c>
    </row>
    <row r="45" s="142" customFormat="1" ht="24.75" customHeight="1" spans="1:18">
      <c r="A45" s="226" t="s">
        <v>86</v>
      </c>
      <c r="B45" s="226" t="s">
        <v>87</v>
      </c>
      <c r="C45" s="230">
        <f t="shared" si="11"/>
        <v>982</v>
      </c>
      <c r="D45" s="228"/>
      <c r="E45" s="229"/>
      <c r="F45" s="229">
        <v>93</v>
      </c>
      <c r="G45" s="229">
        <v>176</v>
      </c>
      <c r="H45" s="229">
        <v>116</v>
      </c>
      <c r="I45" s="229">
        <v>89</v>
      </c>
      <c r="J45" s="229">
        <v>89</v>
      </c>
      <c r="K45" s="229">
        <v>137</v>
      </c>
      <c r="L45" s="229">
        <v>51</v>
      </c>
      <c r="M45" s="229">
        <v>58</v>
      </c>
      <c r="N45" s="229">
        <v>42</v>
      </c>
      <c r="O45" s="229">
        <v>51</v>
      </c>
      <c r="P45" s="229">
        <v>52</v>
      </c>
      <c r="Q45" s="229">
        <v>28</v>
      </c>
      <c r="R45" s="257"/>
    </row>
    <row r="46" s="142" customFormat="1" ht="24.75" customHeight="1" spans="1:18">
      <c r="A46" s="226" t="s">
        <v>88</v>
      </c>
      <c r="B46" s="226" t="s">
        <v>89</v>
      </c>
      <c r="C46" s="230">
        <f t="shared" si="11"/>
        <v>4422</v>
      </c>
      <c r="D46" s="228"/>
      <c r="E46" s="229"/>
      <c r="F46" s="229">
        <v>397</v>
      </c>
      <c r="G46" s="229">
        <v>803</v>
      </c>
      <c r="H46" s="229">
        <v>437</v>
      </c>
      <c r="I46" s="229">
        <v>238</v>
      </c>
      <c r="J46" s="229">
        <v>598</v>
      </c>
      <c r="K46" s="229">
        <v>534</v>
      </c>
      <c r="L46" s="229">
        <v>312</v>
      </c>
      <c r="M46" s="229">
        <v>261</v>
      </c>
      <c r="N46" s="229">
        <v>249</v>
      </c>
      <c r="O46" s="229">
        <v>314</v>
      </c>
      <c r="P46" s="229">
        <v>196</v>
      </c>
      <c r="Q46" s="229">
        <v>83</v>
      </c>
      <c r="R46" s="257"/>
    </row>
    <row r="47" s="142" customFormat="1" ht="24.75" customHeight="1" spans="1:18">
      <c r="A47" s="226" t="s">
        <v>84</v>
      </c>
      <c r="B47" s="226" t="s">
        <v>90</v>
      </c>
      <c r="C47" s="230">
        <f t="shared" si="11"/>
        <v>42122</v>
      </c>
      <c r="D47" s="228"/>
      <c r="E47" s="229"/>
      <c r="F47" s="229">
        <v>1807</v>
      </c>
      <c r="G47" s="229">
        <v>7479</v>
      </c>
      <c r="H47" s="229">
        <v>4388</v>
      </c>
      <c r="I47" s="229">
        <v>3401</v>
      </c>
      <c r="J47" s="229">
        <v>5182</v>
      </c>
      <c r="K47" s="229">
        <v>4214</v>
      </c>
      <c r="L47" s="229">
        <v>3089</v>
      </c>
      <c r="M47" s="229">
        <v>2589</v>
      </c>
      <c r="N47" s="229">
        <v>2024</v>
      </c>
      <c r="O47" s="229">
        <v>3867</v>
      </c>
      <c r="P47" s="229">
        <v>2566</v>
      </c>
      <c r="Q47" s="229">
        <v>1516</v>
      </c>
      <c r="R47" s="257"/>
    </row>
    <row r="48" s="141" customFormat="1" ht="24.75" customHeight="1" spans="1:18">
      <c r="A48" s="178" t="s">
        <v>91</v>
      </c>
      <c r="B48" s="179"/>
      <c r="C48" s="180">
        <f t="shared" si="11"/>
        <v>34888</v>
      </c>
      <c r="D48" s="231">
        <f t="shared" ref="D48:Q48" si="13">SUM(D49:D51)</f>
        <v>6586</v>
      </c>
      <c r="E48" s="232">
        <f t="shared" si="13"/>
        <v>28</v>
      </c>
      <c r="F48" s="232">
        <f t="shared" si="13"/>
        <v>3072</v>
      </c>
      <c r="G48" s="232">
        <f t="shared" si="13"/>
        <v>5553</v>
      </c>
      <c r="H48" s="232">
        <f t="shared" si="13"/>
        <v>2535</v>
      </c>
      <c r="I48" s="232">
        <f t="shared" si="13"/>
        <v>1626</v>
      </c>
      <c r="J48" s="232">
        <f t="shared" si="13"/>
        <v>3736</v>
      </c>
      <c r="K48" s="232">
        <f t="shared" si="13"/>
        <v>3423</v>
      </c>
      <c r="L48" s="232">
        <f t="shared" si="13"/>
        <v>2291</v>
      </c>
      <c r="M48" s="232">
        <f t="shared" si="13"/>
        <v>1316</v>
      </c>
      <c r="N48" s="232">
        <f t="shared" si="13"/>
        <v>1533</v>
      </c>
      <c r="O48" s="232">
        <f t="shared" si="13"/>
        <v>1963</v>
      </c>
      <c r="P48" s="232">
        <f t="shared" si="13"/>
        <v>811</v>
      </c>
      <c r="Q48" s="232">
        <f t="shared" si="13"/>
        <v>415</v>
      </c>
      <c r="R48" s="257">
        <f t="shared" ref="R48:R54" si="14">SUM(F48:Q48)</f>
        <v>28274</v>
      </c>
    </row>
    <row r="49" s="142" customFormat="1" ht="24.75" customHeight="1" spans="1:18">
      <c r="A49" s="226" t="s">
        <v>92</v>
      </c>
      <c r="B49" s="226" t="s">
        <v>93</v>
      </c>
      <c r="C49" s="182">
        <f t="shared" si="11"/>
        <v>152</v>
      </c>
      <c r="D49" s="207">
        <v>53</v>
      </c>
      <c r="E49" s="219"/>
      <c r="F49" s="219">
        <v>15</v>
      </c>
      <c r="G49" s="219">
        <v>22</v>
      </c>
      <c r="H49" s="219">
        <v>4</v>
      </c>
      <c r="I49" s="219">
        <v>2</v>
      </c>
      <c r="J49" s="219">
        <v>14</v>
      </c>
      <c r="K49" s="253">
        <v>14</v>
      </c>
      <c r="L49" s="253">
        <v>7</v>
      </c>
      <c r="M49" s="253">
        <v>8</v>
      </c>
      <c r="N49" s="253">
        <v>6</v>
      </c>
      <c r="O49" s="253">
        <v>4</v>
      </c>
      <c r="P49" s="253">
        <v>0</v>
      </c>
      <c r="Q49" s="253">
        <v>3</v>
      </c>
      <c r="R49" s="257">
        <f t="shared" si="14"/>
        <v>99</v>
      </c>
    </row>
    <row r="50" s="142" customFormat="1" ht="24.75" customHeight="1" spans="1:18">
      <c r="A50" s="226" t="s">
        <v>92</v>
      </c>
      <c r="B50" s="226" t="s">
        <v>94</v>
      </c>
      <c r="C50" s="182">
        <f t="shared" si="11"/>
        <v>34636</v>
      </c>
      <c r="D50" s="207">
        <v>6433</v>
      </c>
      <c r="E50" s="219">
        <v>28</v>
      </c>
      <c r="F50" s="219">
        <v>3057</v>
      </c>
      <c r="G50" s="219">
        <v>5531</v>
      </c>
      <c r="H50" s="219">
        <v>2531</v>
      </c>
      <c r="I50" s="219">
        <v>1624</v>
      </c>
      <c r="J50" s="219">
        <v>3722</v>
      </c>
      <c r="K50" s="253">
        <v>3409</v>
      </c>
      <c r="L50" s="253">
        <v>2284</v>
      </c>
      <c r="M50" s="253">
        <v>1308</v>
      </c>
      <c r="N50" s="253">
        <v>1527</v>
      </c>
      <c r="O50" s="253">
        <v>1959</v>
      </c>
      <c r="P50" s="253">
        <v>811</v>
      </c>
      <c r="Q50" s="253">
        <v>412</v>
      </c>
      <c r="R50" s="257">
        <f t="shared" si="14"/>
        <v>28175</v>
      </c>
    </row>
    <row r="51" s="142" customFormat="1" ht="24.75" customHeight="1" spans="1:18">
      <c r="A51" s="226" t="s">
        <v>95</v>
      </c>
      <c r="B51" s="226" t="s">
        <v>96</v>
      </c>
      <c r="C51" s="182">
        <f t="shared" si="11"/>
        <v>100</v>
      </c>
      <c r="D51" s="207">
        <v>100</v>
      </c>
      <c r="E51" s="219"/>
      <c r="F51" s="219"/>
      <c r="G51" s="219"/>
      <c r="H51" s="219"/>
      <c r="I51" s="219"/>
      <c r="J51" s="219"/>
      <c r="K51" s="253"/>
      <c r="L51" s="253"/>
      <c r="M51" s="253"/>
      <c r="N51" s="253"/>
      <c r="O51" s="253"/>
      <c r="P51" s="253"/>
      <c r="Q51" s="253"/>
      <c r="R51" s="257">
        <f t="shared" si="14"/>
        <v>0</v>
      </c>
    </row>
    <row r="52" s="145" customFormat="1" ht="24.75" customHeight="1" spans="1:18">
      <c r="A52" s="233"/>
      <c r="B52" s="218"/>
      <c r="C52" s="172"/>
      <c r="D52" s="213"/>
      <c r="E52" s="214"/>
      <c r="F52" s="214"/>
      <c r="G52" s="214"/>
      <c r="H52" s="214"/>
      <c r="I52" s="214"/>
      <c r="J52" s="214"/>
      <c r="K52" s="255"/>
      <c r="L52" s="255"/>
      <c r="M52" s="255"/>
      <c r="N52" s="255"/>
      <c r="O52" s="255"/>
      <c r="P52" s="255"/>
      <c r="Q52" s="255"/>
      <c r="R52" s="257">
        <f t="shared" si="14"/>
        <v>0</v>
      </c>
    </row>
    <row r="53" s="141" customFormat="1" ht="24.75" customHeight="1" spans="1:18">
      <c r="A53" s="178" t="s">
        <v>97</v>
      </c>
      <c r="B53" s="234"/>
      <c r="C53" s="180">
        <f>SUM(D53:Q53)</f>
        <v>2447</v>
      </c>
      <c r="D53" s="224">
        <f>SUM(D54:D57)</f>
        <v>2447</v>
      </c>
      <c r="E53" s="180"/>
      <c r="F53" s="180"/>
      <c r="G53" s="180"/>
      <c r="H53" s="180"/>
      <c r="I53" s="180"/>
      <c r="J53" s="180"/>
      <c r="K53" s="180"/>
      <c r="L53" s="180"/>
      <c r="M53" s="180"/>
      <c r="N53" s="180"/>
      <c r="O53" s="180"/>
      <c r="P53" s="180"/>
      <c r="Q53" s="180"/>
      <c r="R53" s="257">
        <f t="shared" si="14"/>
        <v>0</v>
      </c>
    </row>
    <row r="54" s="139" customFormat="1" ht="24.75" customHeight="1" spans="1:18">
      <c r="A54" s="170" t="s">
        <v>98</v>
      </c>
      <c r="B54" s="201" t="s">
        <v>99</v>
      </c>
      <c r="C54" s="182">
        <f>SUM(D54:Q54)</f>
        <v>695</v>
      </c>
      <c r="D54" s="235">
        <v>695</v>
      </c>
      <c r="E54" s="172"/>
      <c r="F54" s="172"/>
      <c r="G54" s="172"/>
      <c r="H54" s="172"/>
      <c r="I54" s="172"/>
      <c r="J54" s="172"/>
      <c r="K54" s="172"/>
      <c r="L54" s="172"/>
      <c r="M54" s="172"/>
      <c r="N54" s="172"/>
      <c r="O54" s="172"/>
      <c r="P54" s="172"/>
      <c r="Q54" s="172"/>
      <c r="R54" s="257">
        <f t="shared" si="14"/>
        <v>0</v>
      </c>
    </row>
    <row r="55" s="139" customFormat="1" ht="24.75" customHeight="1" spans="1:18">
      <c r="A55" s="170" t="s">
        <v>100</v>
      </c>
      <c r="B55" s="170" t="s">
        <v>101</v>
      </c>
      <c r="C55" s="182">
        <f>SUM(D55:Q55)</f>
        <v>1688</v>
      </c>
      <c r="D55" s="235">
        <v>1688</v>
      </c>
      <c r="E55" s="172"/>
      <c r="F55" s="172"/>
      <c r="G55" s="172"/>
      <c r="H55" s="172"/>
      <c r="I55" s="172"/>
      <c r="J55" s="172"/>
      <c r="K55" s="172"/>
      <c r="L55" s="172"/>
      <c r="M55" s="172"/>
      <c r="N55" s="172"/>
      <c r="O55" s="172"/>
      <c r="P55" s="172"/>
      <c r="Q55" s="172"/>
      <c r="R55" s="257"/>
    </row>
    <row r="56" s="139" customFormat="1" ht="24.75" customHeight="1" spans="1:18">
      <c r="A56" s="170" t="s">
        <v>102</v>
      </c>
      <c r="B56" s="236" t="s">
        <v>103</v>
      </c>
      <c r="C56" s="182">
        <f>SUM(D56:Q56)</f>
        <v>64</v>
      </c>
      <c r="D56" s="190">
        <v>64</v>
      </c>
      <c r="E56" s="172"/>
      <c r="F56" s="172"/>
      <c r="G56" s="172"/>
      <c r="H56" s="172"/>
      <c r="I56" s="172"/>
      <c r="J56" s="172"/>
      <c r="K56" s="172"/>
      <c r="L56" s="172"/>
      <c r="M56" s="172"/>
      <c r="N56" s="172"/>
      <c r="O56" s="172"/>
      <c r="P56" s="172"/>
      <c r="Q56" s="172"/>
      <c r="R56" s="257">
        <f t="shared" ref="R56:R76" si="15">SUM(F56:Q56)</f>
        <v>0</v>
      </c>
    </row>
    <row r="57" s="145" customFormat="1" ht="24.75" customHeight="1" spans="1:18">
      <c r="A57" s="233"/>
      <c r="B57" s="218"/>
      <c r="C57" s="172"/>
      <c r="D57" s="190"/>
      <c r="E57" s="214"/>
      <c r="F57" s="214"/>
      <c r="G57" s="214"/>
      <c r="H57" s="214"/>
      <c r="I57" s="214"/>
      <c r="J57" s="214"/>
      <c r="K57" s="255"/>
      <c r="L57" s="255"/>
      <c r="M57" s="255"/>
      <c r="N57" s="255"/>
      <c r="O57" s="255"/>
      <c r="P57" s="255"/>
      <c r="Q57" s="255"/>
      <c r="R57" s="257">
        <f t="shared" si="15"/>
        <v>0</v>
      </c>
    </row>
    <row r="58" s="147" customFormat="1" ht="24.75" customHeight="1" spans="1:18">
      <c r="A58" s="178" t="s">
        <v>104</v>
      </c>
      <c r="B58" s="179"/>
      <c r="C58" s="180">
        <f>SUM(D58:Q58)</f>
        <v>132334</v>
      </c>
      <c r="D58" s="237">
        <f>SUM(D60)</f>
        <v>0</v>
      </c>
      <c r="E58" s="238">
        <f>SUM(E60)</f>
        <v>0</v>
      </c>
      <c r="F58" s="238">
        <f t="shared" ref="F58:Q58" si="16">SUM(F59:F60)</f>
        <v>5810</v>
      </c>
      <c r="G58" s="238">
        <f t="shared" si="16"/>
        <v>18885</v>
      </c>
      <c r="H58" s="238">
        <f t="shared" si="16"/>
        <v>8911</v>
      </c>
      <c r="I58" s="238">
        <f t="shared" si="16"/>
        <v>7867</v>
      </c>
      <c r="J58" s="238">
        <f t="shared" si="16"/>
        <v>14907</v>
      </c>
      <c r="K58" s="238">
        <f t="shared" si="16"/>
        <v>13582</v>
      </c>
      <c r="L58" s="238">
        <f t="shared" si="16"/>
        <v>13973</v>
      </c>
      <c r="M58" s="238">
        <f t="shared" si="16"/>
        <v>11263</v>
      </c>
      <c r="N58" s="238">
        <f t="shared" si="16"/>
        <v>6743</v>
      </c>
      <c r="O58" s="238">
        <f t="shared" si="16"/>
        <v>12355</v>
      </c>
      <c r="P58" s="238">
        <f t="shared" si="16"/>
        <v>9686</v>
      </c>
      <c r="Q58" s="238">
        <f t="shared" si="16"/>
        <v>8352</v>
      </c>
      <c r="R58" s="257">
        <f t="shared" si="15"/>
        <v>132334</v>
      </c>
    </row>
    <row r="59" s="144" customFormat="1" ht="24.75" customHeight="1" spans="1:18">
      <c r="A59" s="170" t="s">
        <v>105</v>
      </c>
      <c r="B59" s="170" t="s">
        <v>106</v>
      </c>
      <c r="C59" s="182">
        <f>SUM(D59:Q59)</f>
        <v>21560</v>
      </c>
      <c r="D59" s="239"/>
      <c r="E59" s="240"/>
      <c r="F59" s="241">
        <v>562</v>
      </c>
      <c r="G59" s="241">
        <v>3148</v>
      </c>
      <c r="H59" s="241">
        <v>861</v>
      </c>
      <c r="I59" s="241">
        <v>760</v>
      </c>
      <c r="J59" s="241">
        <v>3073</v>
      </c>
      <c r="K59" s="241">
        <v>2121</v>
      </c>
      <c r="L59" s="241">
        <v>2613</v>
      </c>
      <c r="M59" s="241">
        <v>1768</v>
      </c>
      <c r="N59" s="241">
        <v>1171</v>
      </c>
      <c r="O59" s="241">
        <v>1806</v>
      </c>
      <c r="P59" s="241">
        <v>1400</v>
      </c>
      <c r="Q59" s="259">
        <v>2277</v>
      </c>
      <c r="R59" s="257">
        <f t="shared" si="15"/>
        <v>21560</v>
      </c>
    </row>
    <row r="60" s="144" customFormat="1" ht="24.75" customHeight="1" spans="1:18">
      <c r="A60" s="170" t="s">
        <v>107</v>
      </c>
      <c r="B60" s="170" t="s">
        <v>108</v>
      </c>
      <c r="C60" s="182">
        <f>SUM(D60:Q60)</f>
        <v>110774</v>
      </c>
      <c r="D60" s="239"/>
      <c r="E60" s="240"/>
      <c r="F60" s="241">
        <v>5248</v>
      </c>
      <c r="G60" s="241">
        <v>15737</v>
      </c>
      <c r="H60" s="241">
        <v>8050</v>
      </c>
      <c r="I60" s="241">
        <v>7107</v>
      </c>
      <c r="J60" s="241">
        <v>11834</v>
      </c>
      <c r="K60" s="241">
        <v>11461</v>
      </c>
      <c r="L60" s="241">
        <v>11360</v>
      </c>
      <c r="M60" s="241">
        <v>9495</v>
      </c>
      <c r="N60" s="241">
        <v>5572</v>
      </c>
      <c r="O60" s="241">
        <v>10549</v>
      </c>
      <c r="P60" s="241">
        <v>8286</v>
      </c>
      <c r="Q60" s="259">
        <v>6075</v>
      </c>
      <c r="R60" s="257">
        <f t="shared" si="15"/>
        <v>110774</v>
      </c>
    </row>
    <row r="61" s="145" customFormat="1" ht="24.75" customHeight="1" spans="1:18">
      <c r="A61" s="233"/>
      <c r="B61" s="218"/>
      <c r="C61" s="172"/>
      <c r="D61" s="213"/>
      <c r="E61" s="214"/>
      <c r="F61" s="214"/>
      <c r="G61" s="214"/>
      <c r="H61" s="214"/>
      <c r="I61" s="214"/>
      <c r="J61" s="214"/>
      <c r="K61" s="255"/>
      <c r="L61" s="255"/>
      <c r="M61" s="255"/>
      <c r="N61" s="255"/>
      <c r="O61" s="255"/>
      <c r="P61" s="255"/>
      <c r="Q61" s="255"/>
      <c r="R61" s="257">
        <f t="shared" si="15"/>
        <v>0</v>
      </c>
    </row>
    <row r="62" s="141" customFormat="1" ht="24.75" customHeight="1" spans="1:18">
      <c r="A62" s="178" t="s">
        <v>109</v>
      </c>
      <c r="B62" s="179"/>
      <c r="C62" s="180">
        <f t="shared" ref="C62:Q62" si="17">SUM(C63:C78)</f>
        <v>790377</v>
      </c>
      <c r="D62" s="181">
        <f t="shared" si="17"/>
        <v>70396</v>
      </c>
      <c r="E62" s="180">
        <f t="shared" si="17"/>
        <v>0</v>
      </c>
      <c r="F62" s="180">
        <f t="shared" si="17"/>
        <v>82113</v>
      </c>
      <c r="G62" s="180">
        <f t="shared" si="17"/>
        <v>128148</v>
      </c>
      <c r="H62" s="180">
        <f t="shared" si="17"/>
        <v>55271</v>
      </c>
      <c r="I62" s="180">
        <f t="shared" si="17"/>
        <v>51202</v>
      </c>
      <c r="J62" s="180">
        <f t="shared" si="17"/>
        <v>106862</v>
      </c>
      <c r="K62" s="180">
        <f t="shared" si="17"/>
        <v>58508</v>
      </c>
      <c r="L62" s="180">
        <f t="shared" si="17"/>
        <v>53390</v>
      </c>
      <c r="M62" s="180">
        <f t="shared" si="17"/>
        <v>40763</v>
      </c>
      <c r="N62" s="180">
        <f t="shared" si="17"/>
        <v>39468</v>
      </c>
      <c r="O62" s="180">
        <f t="shared" si="17"/>
        <v>44324</v>
      </c>
      <c r="P62" s="180">
        <f t="shared" si="17"/>
        <v>33459</v>
      </c>
      <c r="Q62" s="180">
        <f t="shared" si="17"/>
        <v>26473</v>
      </c>
      <c r="R62" s="257">
        <f t="shared" si="15"/>
        <v>719981</v>
      </c>
    </row>
    <row r="63" s="144" customFormat="1" ht="24.75" customHeight="1" spans="1:18">
      <c r="A63" s="242" t="s">
        <v>110</v>
      </c>
      <c r="B63" s="170" t="s">
        <v>111</v>
      </c>
      <c r="C63" s="182">
        <f t="shared" ref="C63:C78" si="18">SUM(D63:Q63)</f>
        <v>226117</v>
      </c>
      <c r="D63" s="239">
        <v>23171</v>
      </c>
      <c r="E63" s="240"/>
      <c r="F63" s="240">
        <v>20216</v>
      </c>
      <c r="G63" s="240">
        <v>36653</v>
      </c>
      <c r="H63" s="240">
        <v>14164</v>
      </c>
      <c r="I63" s="240">
        <v>16116</v>
      </c>
      <c r="J63" s="240">
        <v>33397</v>
      </c>
      <c r="K63" s="240">
        <v>14784</v>
      </c>
      <c r="L63" s="240">
        <v>14889</v>
      </c>
      <c r="M63" s="240">
        <v>11333</v>
      </c>
      <c r="N63" s="240">
        <v>10117</v>
      </c>
      <c r="O63" s="240">
        <v>11368</v>
      </c>
      <c r="P63" s="240">
        <v>9588</v>
      </c>
      <c r="Q63" s="240">
        <v>10321</v>
      </c>
      <c r="R63" s="257">
        <f t="shared" si="15"/>
        <v>202946</v>
      </c>
    </row>
    <row r="64" s="144" customFormat="1" ht="24.75" customHeight="1" spans="1:18">
      <c r="A64" s="242" t="s">
        <v>112</v>
      </c>
      <c r="B64" s="170" t="s">
        <v>113</v>
      </c>
      <c r="C64" s="182">
        <f t="shared" si="18"/>
        <v>24588</v>
      </c>
      <c r="D64" s="239"/>
      <c r="E64" s="240"/>
      <c r="F64" s="240">
        <v>1847</v>
      </c>
      <c r="G64" s="240">
        <v>4884</v>
      </c>
      <c r="H64" s="240">
        <v>2190</v>
      </c>
      <c r="I64" s="240">
        <v>1824</v>
      </c>
      <c r="J64" s="240">
        <v>2709</v>
      </c>
      <c r="K64" s="240">
        <v>2524</v>
      </c>
      <c r="L64" s="240">
        <v>1974</v>
      </c>
      <c r="M64" s="240">
        <v>1913</v>
      </c>
      <c r="N64" s="240">
        <v>1542</v>
      </c>
      <c r="O64" s="240">
        <v>1546</v>
      </c>
      <c r="P64" s="240">
        <v>1414</v>
      </c>
      <c r="Q64" s="240">
        <v>221</v>
      </c>
      <c r="R64" s="257">
        <f t="shared" si="15"/>
        <v>24588</v>
      </c>
    </row>
    <row r="65" s="144" customFormat="1" ht="24.75" customHeight="1" spans="1:18">
      <c r="A65" s="242" t="s">
        <v>114</v>
      </c>
      <c r="B65" s="170" t="s">
        <v>115</v>
      </c>
      <c r="C65" s="182">
        <f t="shared" si="18"/>
        <v>127837</v>
      </c>
      <c r="D65" s="239">
        <v>10225</v>
      </c>
      <c r="E65" s="240"/>
      <c r="F65" s="240">
        <v>14623</v>
      </c>
      <c r="G65" s="240">
        <v>18372</v>
      </c>
      <c r="H65" s="240">
        <v>10101</v>
      </c>
      <c r="I65" s="240">
        <v>8723</v>
      </c>
      <c r="J65" s="240">
        <v>14103</v>
      </c>
      <c r="K65" s="240">
        <v>10496</v>
      </c>
      <c r="L65" s="240">
        <v>9273</v>
      </c>
      <c r="M65" s="240">
        <v>7249</v>
      </c>
      <c r="N65" s="240">
        <v>7168</v>
      </c>
      <c r="O65" s="240">
        <v>8544</v>
      </c>
      <c r="P65" s="240">
        <v>5555</v>
      </c>
      <c r="Q65" s="240">
        <v>3405</v>
      </c>
      <c r="R65" s="257">
        <f t="shared" si="15"/>
        <v>117612</v>
      </c>
    </row>
    <row r="66" s="144" customFormat="1" ht="24.75" customHeight="1" spans="1:18">
      <c r="A66" s="242" t="s">
        <v>116</v>
      </c>
      <c r="B66" s="170" t="s">
        <v>117</v>
      </c>
      <c r="C66" s="182">
        <f t="shared" si="18"/>
        <v>69850</v>
      </c>
      <c r="D66" s="239">
        <v>5109</v>
      </c>
      <c r="E66" s="240"/>
      <c r="F66" s="240">
        <v>8410</v>
      </c>
      <c r="G66" s="240">
        <v>10323</v>
      </c>
      <c r="H66" s="240">
        <v>5573</v>
      </c>
      <c r="I66" s="240">
        <v>4783</v>
      </c>
      <c r="J66" s="240">
        <v>7584</v>
      </c>
      <c r="K66" s="240">
        <v>5796</v>
      </c>
      <c r="L66" s="240">
        <v>5086</v>
      </c>
      <c r="M66" s="240">
        <v>3912</v>
      </c>
      <c r="N66" s="240">
        <v>3814</v>
      </c>
      <c r="O66" s="240">
        <v>4584</v>
      </c>
      <c r="P66" s="240">
        <v>3098</v>
      </c>
      <c r="Q66" s="240">
        <v>1778</v>
      </c>
      <c r="R66" s="257">
        <f t="shared" si="15"/>
        <v>64741</v>
      </c>
    </row>
    <row r="67" s="144" customFormat="1" ht="24.75" customHeight="1" spans="1:18">
      <c r="A67" s="242" t="s">
        <v>118</v>
      </c>
      <c r="B67" s="170"/>
      <c r="C67" s="182">
        <f t="shared" si="18"/>
        <v>83830</v>
      </c>
      <c r="D67" s="239">
        <v>7991</v>
      </c>
      <c r="E67" s="240"/>
      <c r="F67" s="240">
        <v>8809</v>
      </c>
      <c r="G67" s="240">
        <v>11670</v>
      </c>
      <c r="H67" s="240">
        <v>6762</v>
      </c>
      <c r="I67" s="240">
        <v>5686</v>
      </c>
      <c r="J67" s="240">
        <v>9114</v>
      </c>
      <c r="K67" s="240">
        <v>6748</v>
      </c>
      <c r="L67" s="240">
        <v>5999</v>
      </c>
      <c r="M67" s="240">
        <v>4766</v>
      </c>
      <c r="N67" s="240">
        <v>4745</v>
      </c>
      <c r="O67" s="240">
        <v>5778</v>
      </c>
      <c r="P67" s="240">
        <v>3551</v>
      </c>
      <c r="Q67" s="240">
        <v>2211</v>
      </c>
      <c r="R67" s="257">
        <f t="shared" si="15"/>
        <v>75839</v>
      </c>
    </row>
    <row r="68" s="144" customFormat="1" ht="24.75" customHeight="1" spans="1:18">
      <c r="A68" s="242" t="s">
        <v>119</v>
      </c>
      <c r="B68" s="170" t="s">
        <v>120</v>
      </c>
      <c r="C68" s="182">
        <f t="shared" si="18"/>
        <v>48664</v>
      </c>
      <c r="D68" s="239">
        <v>4034</v>
      </c>
      <c r="E68" s="240"/>
      <c r="F68" s="240">
        <v>5888</v>
      </c>
      <c r="G68" s="240">
        <v>7592</v>
      </c>
      <c r="H68" s="240">
        <v>3772</v>
      </c>
      <c r="I68" s="240">
        <v>3234</v>
      </c>
      <c r="J68" s="240">
        <v>5262</v>
      </c>
      <c r="K68" s="240">
        <v>3756</v>
      </c>
      <c r="L68" s="240">
        <v>3754</v>
      </c>
      <c r="M68" s="240">
        <v>2534</v>
      </c>
      <c r="N68" s="240">
        <v>2762</v>
      </c>
      <c r="O68" s="240">
        <v>2832</v>
      </c>
      <c r="P68" s="240">
        <v>2276</v>
      </c>
      <c r="Q68" s="240">
        <v>968</v>
      </c>
      <c r="R68" s="257">
        <f t="shared" si="15"/>
        <v>44630</v>
      </c>
    </row>
    <row r="69" s="144" customFormat="1" ht="24.75" customHeight="1" spans="1:18">
      <c r="A69" s="242" t="s">
        <v>121</v>
      </c>
      <c r="B69" s="170" t="s">
        <v>122</v>
      </c>
      <c r="C69" s="182">
        <f t="shared" si="18"/>
        <v>44471</v>
      </c>
      <c r="D69" s="239">
        <v>2474</v>
      </c>
      <c r="E69" s="240">
        <v>0</v>
      </c>
      <c r="F69" s="240">
        <v>3387</v>
      </c>
      <c r="G69" s="240">
        <v>9713</v>
      </c>
      <c r="H69" s="240">
        <v>2120</v>
      </c>
      <c r="I69" s="240">
        <v>1845</v>
      </c>
      <c r="J69" s="240">
        <v>11903</v>
      </c>
      <c r="K69" s="240">
        <v>2221</v>
      </c>
      <c r="L69" s="240">
        <v>2135</v>
      </c>
      <c r="M69" s="240">
        <v>1478</v>
      </c>
      <c r="N69" s="240">
        <v>1511</v>
      </c>
      <c r="O69" s="240">
        <v>1666</v>
      </c>
      <c r="P69" s="240">
        <v>1353</v>
      </c>
      <c r="Q69" s="240">
        <v>2665</v>
      </c>
      <c r="R69" s="257">
        <f t="shared" si="15"/>
        <v>41997</v>
      </c>
    </row>
    <row r="70" s="144" customFormat="1" ht="24.75" customHeight="1" spans="1:18">
      <c r="A70" s="242" t="s">
        <v>123</v>
      </c>
      <c r="B70" s="170" t="s">
        <v>124</v>
      </c>
      <c r="C70" s="182">
        <f t="shared" si="18"/>
        <v>-3319</v>
      </c>
      <c r="D70" s="239"/>
      <c r="E70" s="240"/>
      <c r="F70" s="240">
        <v>-207</v>
      </c>
      <c r="G70" s="240">
        <v>-598</v>
      </c>
      <c r="H70" s="240">
        <v>-355</v>
      </c>
      <c r="I70" s="240">
        <v>-312</v>
      </c>
      <c r="J70" s="240">
        <v>-235</v>
      </c>
      <c r="K70" s="240">
        <v>-110</v>
      </c>
      <c r="L70" s="240">
        <v>-569</v>
      </c>
      <c r="M70" s="240">
        <v>-184</v>
      </c>
      <c r="N70" s="240">
        <v>-185</v>
      </c>
      <c r="O70" s="240">
        <v>-400</v>
      </c>
      <c r="P70" s="240">
        <v>-128</v>
      </c>
      <c r="Q70" s="240">
        <v>-36</v>
      </c>
      <c r="R70" s="257">
        <f t="shared" si="15"/>
        <v>-3319</v>
      </c>
    </row>
    <row r="71" s="144" customFormat="1" ht="24.75" customHeight="1" spans="1:18">
      <c r="A71" s="242" t="s">
        <v>125</v>
      </c>
      <c r="B71" s="170" t="s">
        <v>126</v>
      </c>
      <c r="C71" s="182">
        <f t="shared" si="18"/>
        <v>6606</v>
      </c>
      <c r="D71" s="239">
        <v>1145</v>
      </c>
      <c r="E71" s="240"/>
      <c r="F71" s="240">
        <v>826</v>
      </c>
      <c r="G71" s="240">
        <v>833</v>
      </c>
      <c r="H71" s="240">
        <v>394</v>
      </c>
      <c r="I71" s="240">
        <v>371</v>
      </c>
      <c r="J71" s="240">
        <v>670</v>
      </c>
      <c r="K71" s="240">
        <v>506</v>
      </c>
      <c r="L71" s="240">
        <v>430</v>
      </c>
      <c r="M71" s="240">
        <v>375</v>
      </c>
      <c r="N71" s="240">
        <v>282</v>
      </c>
      <c r="O71" s="240">
        <v>389</v>
      </c>
      <c r="P71" s="240">
        <v>283</v>
      </c>
      <c r="Q71" s="240">
        <v>102</v>
      </c>
      <c r="R71" s="257">
        <f t="shared" si="15"/>
        <v>5461</v>
      </c>
    </row>
    <row r="72" s="144" customFormat="1" ht="24.75" customHeight="1" spans="1:18">
      <c r="A72" s="242" t="s">
        <v>127</v>
      </c>
      <c r="B72" s="170" t="s">
        <v>128</v>
      </c>
      <c r="C72" s="182">
        <f t="shared" si="18"/>
        <v>57627</v>
      </c>
      <c r="D72" s="239">
        <v>4724</v>
      </c>
      <c r="E72" s="240"/>
      <c r="F72" s="240">
        <v>4944</v>
      </c>
      <c r="G72" s="240">
        <v>12170</v>
      </c>
      <c r="H72" s="240">
        <v>2943</v>
      </c>
      <c r="I72" s="240">
        <v>2675</v>
      </c>
      <c r="J72" s="240">
        <v>13105</v>
      </c>
      <c r="K72" s="240">
        <v>3046</v>
      </c>
      <c r="L72" s="240">
        <v>3007</v>
      </c>
      <c r="M72" s="240">
        <v>2103</v>
      </c>
      <c r="N72" s="240">
        <v>2190</v>
      </c>
      <c r="O72" s="240">
        <v>2300</v>
      </c>
      <c r="P72" s="240">
        <v>1798</v>
      </c>
      <c r="Q72" s="240">
        <v>2622</v>
      </c>
      <c r="R72" s="257">
        <f t="shared" si="15"/>
        <v>52903</v>
      </c>
    </row>
    <row r="73" s="144" customFormat="1" ht="24.75" customHeight="1" spans="1:18">
      <c r="A73" s="242" t="s">
        <v>129</v>
      </c>
      <c r="B73" s="170" t="s">
        <v>130</v>
      </c>
      <c r="C73" s="182">
        <f t="shared" si="18"/>
        <v>6681</v>
      </c>
      <c r="D73" s="239">
        <v>772</v>
      </c>
      <c r="E73" s="240"/>
      <c r="F73" s="240">
        <v>910</v>
      </c>
      <c r="G73" s="240">
        <v>1101</v>
      </c>
      <c r="H73" s="240">
        <v>482</v>
      </c>
      <c r="I73" s="240">
        <v>431</v>
      </c>
      <c r="J73" s="240">
        <v>529</v>
      </c>
      <c r="K73" s="240">
        <v>579</v>
      </c>
      <c r="L73" s="240">
        <v>499</v>
      </c>
      <c r="M73" s="240">
        <v>361</v>
      </c>
      <c r="N73" s="240">
        <v>287</v>
      </c>
      <c r="O73" s="240">
        <v>378</v>
      </c>
      <c r="P73" s="240">
        <v>277</v>
      </c>
      <c r="Q73" s="240">
        <v>75</v>
      </c>
      <c r="R73" s="257">
        <f t="shared" si="15"/>
        <v>5909</v>
      </c>
    </row>
    <row r="74" s="144" customFormat="1" ht="24.75" customHeight="1" spans="1:18">
      <c r="A74" s="242" t="s">
        <v>131</v>
      </c>
      <c r="B74" s="170" t="s">
        <v>132</v>
      </c>
      <c r="C74" s="182">
        <f t="shared" si="18"/>
        <v>2433</v>
      </c>
      <c r="D74" s="239">
        <v>280</v>
      </c>
      <c r="E74" s="240"/>
      <c r="F74" s="240">
        <v>323</v>
      </c>
      <c r="G74" s="240">
        <v>378</v>
      </c>
      <c r="H74" s="240">
        <v>159</v>
      </c>
      <c r="I74" s="240">
        <v>143</v>
      </c>
      <c r="J74" s="240">
        <v>187</v>
      </c>
      <c r="K74" s="240">
        <v>316</v>
      </c>
      <c r="L74" s="240">
        <v>164</v>
      </c>
      <c r="M74" s="240">
        <v>122</v>
      </c>
      <c r="N74" s="240">
        <v>105</v>
      </c>
      <c r="O74" s="240">
        <v>133</v>
      </c>
      <c r="P74" s="240">
        <v>96</v>
      </c>
      <c r="Q74" s="240">
        <v>27</v>
      </c>
      <c r="R74" s="257">
        <f t="shared" si="15"/>
        <v>2153</v>
      </c>
    </row>
    <row r="75" s="144" customFormat="1" ht="24.75" customHeight="1" spans="1:18">
      <c r="A75" s="242" t="s">
        <v>133</v>
      </c>
      <c r="B75" s="170" t="s">
        <v>134</v>
      </c>
      <c r="C75" s="182">
        <f t="shared" si="18"/>
        <v>68</v>
      </c>
      <c r="D75" s="239">
        <v>10</v>
      </c>
      <c r="E75" s="240"/>
      <c r="F75" s="240">
        <v>3</v>
      </c>
      <c r="G75" s="240">
        <v>5</v>
      </c>
      <c r="H75" s="240">
        <v>6</v>
      </c>
      <c r="I75" s="240">
        <v>6</v>
      </c>
      <c r="J75" s="240">
        <v>6</v>
      </c>
      <c r="K75" s="240">
        <v>4</v>
      </c>
      <c r="L75" s="240">
        <v>5</v>
      </c>
      <c r="M75" s="240">
        <v>4</v>
      </c>
      <c r="N75" s="240">
        <v>5</v>
      </c>
      <c r="O75" s="240">
        <v>4</v>
      </c>
      <c r="P75" s="240">
        <v>5</v>
      </c>
      <c r="Q75" s="240">
        <v>5</v>
      </c>
      <c r="R75" s="257">
        <f t="shared" si="15"/>
        <v>58</v>
      </c>
    </row>
    <row r="76" s="144" customFormat="1" ht="24.75" customHeight="1" spans="1:18">
      <c r="A76" s="242" t="s">
        <v>135</v>
      </c>
      <c r="B76" s="170" t="s">
        <v>136</v>
      </c>
      <c r="C76" s="182">
        <f t="shared" si="18"/>
        <v>220</v>
      </c>
      <c r="D76" s="239">
        <v>51</v>
      </c>
      <c r="E76" s="240"/>
      <c r="F76" s="240">
        <v>12</v>
      </c>
      <c r="G76" s="240">
        <v>13</v>
      </c>
      <c r="H76" s="240">
        <v>14</v>
      </c>
      <c r="I76" s="240">
        <v>16</v>
      </c>
      <c r="J76" s="240">
        <v>17</v>
      </c>
      <c r="K76" s="240">
        <v>16</v>
      </c>
      <c r="L76" s="240">
        <v>17</v>
      </c>
      <c r="M76" s="240">
        <v>13</v>
      </c>
      <c r="N76" s="240">
        <v>16</v>
      </c>
      <c r="O76" s="240">
        <v>10</v>
      </c>
      <c r="P76" s="240">
        <v>12</v>
      </c>
      <c r="Q76" s="240">
        <v>13</v>
      </c>
      <c r="R76" s="257">
        <f t="shared" si="15"/>
        <v>169</v>
      </c>
    </row>
    <row r="77" s="144" customFormat="1" ht="24.75" customHeight="1" spans="1:18">
      <c r="A77" s="242" t="s">
        <v>137</v>
      </c>
      <c r="B77" s="242" t="s">
        <v>138</v>
      </c>
      <c r="C77" s="182">
        <f t="shared" si="18"/>
        <v>93426</v>
      </c>
      <c r="D77" s="239">
        <v>10288</v>
      </c>
      <c r="E77" s="240"/>
      <c r="F77" s="240">
        <v>11953</v>
      </c>
      <c r="G77" s="240">
        <v>14849</v>
      </c>
      <c r="H77" s="240">
        <v>6853</v>
      </c>
      <c r="I77" s="240">
        <v>5585</v>
      </c>
      <c r="J77" s="240">
        <v>8363</v>
      </c>
      <c r="K77" s="240">
        <v>7688</v>
      </c>
      <c r="L77" s="240">
        <v>6642</v>
      </c>
      <c r="M77" s="240">
        <v>4716</v>
      </c>
      <c r="N77" s="240">
        <v>5061</v>
      </c>
      <c r="O77" s="240">
        <v>5120</v>
      </c>
      <c r="P77" s="240">
        <v>4230</v>
      </c>
      <c r="Q77" s="240">
        <v>2078</v>
      </c>
      <c r="R77" s="257"/>
    </row>
    <row r="78" s="144" customFormat="1" ht="24.75" customHeight="1" spans="1:18">
      <c r="A78" s="242" t="s">
        <v>139</v>
      </c>
      <c r="B78" s="170" t="s">
        <v>140</v>
      </c>
      <c r="C78" s="182">
        <f t="shared" si="18"/>
        <v>1278</v>
      </c>
      <c r="D78" s="239">
        <v>122</v>
      </c>
      <c r="E78" s="240"/>
      <c r="F78" s="240">
        <v>169</v>
      </c>
      <c r="G78" s="240">
        <v>190</v>
      </c>
      <c r="H78" s="240">
        <v>93</v>
      </c>
      <c r="I78" s="240">
        <v>76</v>
      </c>
      <c r="J78" s="240">
        <v>148</v>
      </c>
      <c r="K78" s="240">
        <v>138</v>
      </c>
      <c r="L78" s="240">
        <v>85</v>
      </c>
      <c r="M78" s="240">
        <v>68</v>
      </c>
      <c r="N78" s="240">
        <v>48</v>
      </c>
      <c r="O78" s="240">
        <v>72</v>
      </c>
      <c r="P78" s="240">
        <v>51</v>
      </c>
      <c r="Q78" s="240">
        <v>18</v>
      </c>
      <c r="R78" s="257">
        <f t="shared" ref="R78:R97" si="19">SUM(F78:Q78)</f>
        <v>1156</v>
      </c>
    </row>
    <row r="79" s="148" customFormat="1" ht="24.75" customHeight="1" spans="1:18">
      <c r="A79" s="170"/>
      <c r="B79" s="171"/>
      <c r="C79" s="172"/>
      <c r="D79" s="207"/>
      <c r="E79" s="219"/>
      <c r="F79" s="219"/>
      <c r="G79" s="219"/>
      <c r="H79" s="219"/>
      <c r="I79" s="219"/>
      <c r="J79" s="219"/>
      <c r="K79" s="219"/>
      <c r="L79" s="219"/>
      <c r="M79" s="219"/>
      <c r="N79" s="219"/>
      <c r="O79" s="219"/>
      <c r="P79" s="219"/>
      <c r="Q79" s="219"/>
      <c r="R79" s="257">
        <f t="shared" si="19"/>
        <v>0</v>
      </c>
    </row>
    <row r="80" s="141" customFormat="1" ht="24.75" customHeight="1" spans="1:18">
      <c r="A80" s="178" t="s">
        <v>141</v>
      </c>
      <c r="B80" s="179"/>
      <c r="C80" s="180">
        <f t="shared" ref="C80:Q80" si="20">SUM(C81:C89)</f>
        <v>77314</v>
      </c>
      <c r="D80" s="181">
        <f t="shared" si="20"/>
        <v>1799</v>
      </c>
      <c r="E80" s="180">
        <f t="shared" si="20"/>
        <v>3710</v>
      </c>
      <c r="F80" s="180">
        <f t="shared" si="20"/>
        <v>1250</v>
      </c>
      <c r="G80" s="180">
        <f t="shared" si="20"/>
        <v>110</v>
      </c>
      <c r="H80" s="180">
        <f t="shared" si="20"/>
        <v>55</v>
      </c>
      <c r="I80" s="180">
        <f t="shared" si="20"/>
        <v>222</v>
      </c>
      <c r="J80" s="180">
        <f t="shared" si="20"/>
        <v>16325</v>
      </c>
      <c r="K80" s="180">
        <f t="shared" si="20"/>
        <v>130</v>
      </c>
      <c r="L80" s="180">
        <f t="shared" si="20"/>
        <v>45</v>
      </c>
      <c r="M80" s="180">
        <f t="shared" si="20"/>
        <v>25</v>
      </c>
      <c r="N80" s="180">
        <f t="shared" si="20"/>
        <v>25</v>
      </c>
      <c r="O80" s="180">
        <f t="shared" si="20"/>
        <v>245</v>
      </c>
      <c r="P80" s="180">
        <f t="shared" si="20"/>
        <v>88</v>
      </c>
      <c r="Q80" s="180">
        <f t="shared" si="20"/>
        <v>53285</v>
      </c>
      <c r="R80" s="257">
        <f t="shared" si="19"/>
        <v>71805</v>
      </c>
    </row>
    <row r="81" s="145" customFormat="1" ht="24.75" customHeight="1" spans="1:18">
      <c r="A81" s="242" t="s">
        <v>142</v>
      </c>
      <c r="B81" s="242" t="s">
        <v>143</v>
      </c>
      <c r="C81" s="182">
        <f t="shared" ref="C81:C89" si="21">SUM(D81:Q81)</f>
        <v>919</v>
      </c>
      <c r="D81" s="235">
        <v>12</v>
      </c>
      <c r="E81" s="260"/>
      <c r="F81" s="260">
        <v>0</v>
      </c>
      <c r="G81" s="260">
        <v>0</v>
      </c>
      <c r="H81" s="260">
        <v>0</v>
      </c>
      <c r="I81" s="260">
        <v>0</v>
      </c>
      <c r="J81" s="295">
        <v>20</v>
      </c>
      <c r="K81" s="260">
        <v>0</v>
      </c>
      <c r="L81" s="260">
        <v>0</v>
      </c>
      <c r="M81" s="260">
        <v>0</v>
      </c>
      <c r="N81" s="260">
        <v>0</v>
      </c>
      <c r="O81" s="260">
        <v>0</v>
      </c>
      <c r="P81" s="260">
        <v>0</v>
      </c>
      <c r="Q81" s="260">
        <v>887</v>
      </c>
      <c r="R81" s="257">
        <f t="shared" si="19"/>
        <v>907</v>
      </c>
    </row>
    <row r="82" s="145" customFormat="1" ht="24.75" customHeight="1" spans="1:18">
      <c r="A82" s="242" t="s">
        <v>144</v>
      </c>
      <c r="B82" s="242" t="s">
        <v>145</v>
      </c>
      <c r="C82" s="182">
        <f t="shared" si="21"/>
        <v>2619</v>
      </c>
      <c r="D82" s="235"/>
      <c r="E82" s="260">
        <v>370</v>
      </c>
      <c r="F82" s="260">
        <v>125</v>
      </c>
      <c r="G82" s="260">
        <v>10</v>
      </c>
      <c r="H82" s="260">
        <v>5</v>
      </c>
      <c r="I82" s="260">
        <v>22</v>
      </c>
      <c r="J82" s="260">
        <v>575</v>
      </c>
      <c r="K82" s="260">
        <v>10</v>
      </c>
      <c r="L82" s="260">
        <v>5</v>
      </c>
      <c r="M82" s="260">
        <v>5</v>
      </c>
      <c r="N82" s="260">
        <v>5</v>
      </c>
      <c r="O82" s="260">
        <v>25</v>
      </c>
      <c r="P82" s="260">
        <v>8</v>
      </c>
      <c r="Q82" s="260">
        <v>1454</v>
      </c>
      <c r="R82" s="257">
        <f t="shared" si="19"/>
        <v>2249</v>
      </c>
    </row>
    <row r="83" s="145" customFormat="1" ht="24.75" customHeight="1" spans="1:18">
      <c r="A83" s="242" t="s">
        <v>146</v>
      </c>
      <c r="B83" s="242" t="s">
        <v>147</v>
      </c>
      <c r="C83" s="182">
        <f t="shared" si="21"/>
        <v>10000</v>
      </c>
      <c r="D83" s="235"/>
      <c r="E83" s="260"/>
      <c r="F83" s="260"/>
      <c r="G83" s="260"/>
      <c r="H83" s="260"/>
      <c r="I83" s="260"/>
      <c r="J83" s="260"/>
      <c r="K83" s="260"/>
      <c r="L83" s="260"/>
      <c r="M83" s="260"/>
      <c r="N83" s="260"/>
      <c r="O83" s="260"/>
      <c r="P83" s="260"/>
      <c r="Q83" s="260">
        <v>10000</v>
      </c>
      <c r="R83" s="257">
        <f t="shared" si="19"/>
        <v>10000</v>
      </c>
    </row>
    <row r="84" s="145" customFormat="1" ht="24.75" customHeight="1" spans="1:18">
      <c r="A84" s="242" t="s">
        <v>148</v>
      </c>
      <c r="B84" s="242" t="s">
        <v>149</v>
      </c>
      <c r="C84" s="182">
        <f t="shared" si="21"/>
        <v>19941</v>
      </c>
      <c r="D84" s="235">
        <v>1787</v>
      </c>
      <c r="E84" s="260">
        <v>3340</v>
      </c>
      <c r="F84" s="260">
        <v>1125</v>
      </c>
      <c r="G84" s="260">
        <v>100</v>
      </c>
      <c r="H84" s="260">
        <v>50</v>
      </c>
      <c r="I84" s="260">
        <v>200</v>
      </c>
      <c r="J84" s="260">
        <v>5571</v>
      </c>
      <c r="K84" s="260">
        <v>120</v>
      </c>
      <c r="L84" s="260">
        <v>40</v>
      </c>
      <c r="M84" s="260">
        <v>20</v>
      </c>
      <c r="N84" s="260">
        <v>20</v>
      </c>
      <c r="O84" s="260">
        <v>220</v>
      </c>
      <c r="P84" s="260">
        <v>80</v>
      </c>
      <c r="Q84" s="260">
        <v>7268</v>
      </c>
      <c r="R84" s="257">
        <f t="shared" si="19"/>
        <v>14814</v>
      </c>
    </row>
    <row r="85" s="145" customFormat="1" ht="24.75" customHeight="1" spans="1:18">
      <c r="A85" s="242" t="s">
        <v>150</v>
      </c>
      <c r="B85" s="242" t="s">
        <v>151</v>
      </c>
      <c r="C85" s="182">
        <f t="shared" si="21"/>
        <v>340</v>
      </c>
      <c r="D85" s="235"/>
      <c r="E85" s="260"/>
      <c r="F85" s="260"/>
      <c r="G85" s="260"/>
      <c r="H85" s="260"/>
      <c r="I85" s="260"/>
      <c r="J85" s="260"/>
      <c r="K85" s="260"/>
      <c r="L85" s="260"/>
      <c r="M85" s="260"/>
      <c r="N85" s="260"/>
      <c r="O85" s="260"/>
      <c r="P85" s="260"/>
      <c r="Q85" s="260">
        <v>340</v>
      </c>
      <c r="R85" s="257">
        <f t="shared" si="19"/>
        <v>340</v>
      </c>
    </row>
    <row r="86" s="146" customFormat="1" ht="24.75" customHeight="1" spans="1:18">
      <c r="A86" s="242" t="s">
        <v>144</v>
      </c>
      <c r="B86" s="242" t="s">
        <v>152</v>
      </c>
      <c r="C86" s="182">
        <f t="shared" si="21"/>
        <v>6642</v>
      </c>
      <c r="D86" s="235">
        <v>0</v>
      </c>
      <c r="E86" s="260"/>
      <c r="F86" s="260">
        <v>0</v>
      </c>
      <c r="G86" s="260">
        <v>0</v>
      </c>
      <c r="H86" s="260">
        <v>0</v>
      </c>
      <c r="I86" s="260">
        <v>0</v>
      </c>
      <c r="J86" s="260">
        <v>1956</v>
      </c>
      <c r="K86" s="260">
        <v>0</v>
      </c>
      <c r="L86" s="260">
        <v>0</v>
      </c>
      <c r="M86" s="260">
        <v>0</v>
      </c>
      <c r="N86" s="260">
        <v>0</v>
      </c>
      <c r="O86" s="260">
        <v>0</v>
      </c>
      <c r="P86" s="260">
        <v>0</v>
      </c>
      <c r="Q86" s="260">
        <v>4686</v>
      </c>
      <c r="R86" s="258">
        <f t="shared" si="19"/>
        <v>6642</v>
      </c>
    </row>
    <row r="87" s="145" customFormat="1" ht="24.75" customHeight="1" spans="1:18">
      <c r="A87" s="242" t="s">
        <v>148</v>
      </c>
      <c r="B87" s="242" t="s">
        <v>153</v>
      </c>
      <c r="C87" s="182">
        <f t="shared" si="21"/>
        <v>26853</v>
      </c>
      <c r="D87" s="235"/>
      <c r="E87" s="260"/>
      <c r="F87" s="260"/>
      <c r="G87" s="260"/>
      <c r="H87" s="260"/>
      <c r="I87" s="260"/>
      <c r="J87" s="260">
        <v>8203</v>
      </c>
      <c r="K87" s="260"/>
      <c r="L87" s="260"/>
      <c r="M87" s="260"/>
      <c r="N87" s="260"/>
      <c r="O87" s="260"/>
      <c r="P87" s="294"/>
      <c r="Q87" s="260">
        <v>18650</v>
      </c>
      <c r="R87" s="257">
        <f t="shared" si="19"/>
        <v>26853</v>
      </c>
    </row>
    <row r="88" s="145" customFormat="1" ht="24.75" customHeight="1" spans="1:18">
      <c r="A88" s="242" t="s">
        <v>146</v>
      </c>
      <c r="B88" s="242" t="s">
        <v>154</v>
      </c>
      <c r="C88" s="182">
        <f t="shared" si="21"/>
        <v>10000</v>
      </c>
      <c r="D88" s="235"/>
      <c r="E88" s="260"/>
      <c r="F88" s="260"/>
      <c r="G88" s="260"/>
      <c r="H88" s="260"/>
      <c r="I88" s="260"/>
      <c r="J88" s="260"/>
      <c r="K88" s="260"/>
      <c r="L88" s="260"/>
      <c r="M88" s="260"/>
      <c r="N88" s="260"/>
      <c r="O88" s="260"/>
      <c r="P88" s="260"/>
      <c r="Q88" s="260">
        <v>10000</v>
      </c>
      <c r="R88" s="257">
        <f t="shared" si="19"/>
        <v>10000</v>
      </c>
    </row>
    <row r="89" s="145" customFormat="1" ht="24.75" customHeight="1" spans="1:18">
      <c r="A89" s="200"/>
      <c r="B89" s="218"/>
      <c r="C89" s="182">
        <f t="shared" si="21"/>
        <v>0</v>
      </c>
      <c r="D89" s="235"/>
      <c r="E89" s="260"/>
      <c r="F89" s="260"/>
      <c r="G89" s="260"/>
      <c r="H89" s="260"/>
      <c r="I89" s="260"/>
      <c r="J89" s="260"/>
      <c r="K89" s="260"/>
      <c r="L89" s="260"/>
      <c r="M89" s="260"/>
      <c r="N89" s="260"/>
      <c r="O89" s="260"/>
      <c r="P89" s="260"/>
      <c r="Q89" s="260"/>
      <c r="R89" s="257">
        <f t="shared" si="19"/>
        <v>0</v>
      </c>
    </row>
    <row r="90" s="147" customFormat="1" ht="24.75" customHeight="1" spans="1:18">
      <c r="A90" s="178" t="s">
        <v>155</v>
      </c>
      <c r="B90" s="261"/>
      <c r="C90" s="262">
        <f t="shared" ref="C90:Q90" si="22">SUM(C91:C97)</f>
        <v>685673</v>
      </c>
      <c r="D90" s="263">
        <f t="shared" si="22"/>
        <v>0</v>
      </c>
      <c r="E90" s="262">
        <f t="shared" si="22"/>
        <v>0</v>
      </c>
      <c r="F90" s="262">
        <f t="shared" si="22"/>
        <v>37918</v>
      </c>
      <c r="G90" s="262">
        <f t="shared" si="22"/>
        <v>157047</v>
      </c>
      <c r="H90" s="262">
        <f t="shared" si="22"/>
        <v>56923</v>
      </c>
      <c r="I90" s="262">
        <f t="shared" si="22"/>
        <v>42348</v>
      </c>
      <c r="J90" s="262">
        <f t="shared" si="22"/>
        <v>96084</v>
      </c>
      <c r="K90" s="262">
        <f t="shared" si="22"/>
        <v>83974</v>
      </c>
      <c r="L90" s="262">
        <f t="shared" si="22"/>
        <v>43659</v>
      </c>
      <c r="M90" s="262">
        <f t="shared" si="22"/>
        <v>29072</v>
      </c>
      <c r="N90" s="262">
        <f t="shared" si="22"/>
        <v>24623</v>
      </c>
      <c r="O90" s="262">
        <f t="shared" si="22"/>
        <v>60999</v>
      </c>
      <c r="P90" s="262">
        <f t="shared" si="22"/>
        <v>31779</v>
      </c>
      <c r="Q90" s="262">
        <f t="shared" si="22"/>
        <v>21247</v>
      </c>
      <c r="R90" s="257">
        <f t="shared" si="19"/>
        <v>685673</v>
      </c>
    </row>
    <row r="91" s="145" customFormat="1" ht="24.75" customHeight="1" spans="1:18">
      <c r="A91" s="242" t="s">
        <v>156</v>
      </c>
      <c r="B91" s="242" t="s">
        <v>157</v>
      </c>
      <c r="C91" s="182">
        <f t="shared" ref="C91:C97" si="23">SUM(D91:Q91)</f>
        <v>13905</v>
      </c>
      <c r="D91" s="235"/>
      <c r="E91" s="260"/>
      <c r="F91" s="260">
        <v>575</v>
      </c>
      <c r="G91" s="260">
        <v>2021</v>
      </c>
      <c r="H91" s="260">
        <v>1782</v>
      </c>
      <c r="I91" s="260">
        <v>359</v>
      </c>
      <c r="J91" s="295">
        <v>4574</v>
      </c>
      <c r="K91" s="260">
        <v>523</v>
      </c>
      <c r="L91" s="260">
        <v>681</v>
      </c>
      <c r="M91" s="260">
        <v>669</v>
      </c>
      <c r="N91" s="260">
        <v>186</v>
      </c>
      <c r="O91" s="260">
        <v>96</v>
      </c>
      <c r="P91" s="260">
        <v>948</v>
      </c>
      <c r="Q91" s="260">
        <v>1491</v>
      </c>
      <c r="R91" s="257">
        <f t="shared" si="19"/>
        <v>13905</v>
      </c>
    </row>
    <row r="92" s="145" customFormat="1" ht="24.75" customHeight="1" spans="1:18">
      <c r="A92" s="242" t="s">
        <v>158</v>
      </c>
      <c r="B92" s="242" t="s">
        <v>159</v>
      </c>
      <c r="C92" s="182">
        <f t="shared" si="23"/>
        <v>415816</v>
      </c>
      <c r="D92" s="235"/>
      <c r="E92" s="260"/>
      <c r="F92" s="260">
        <v>21750</v>
      </c>
      <c r="G92" s="260">
        <v>104776</v>
      </c>
      <c r="H92" s="260">
        <v>33472</v>
      </c>
      <c r="I92" s="260">
        <v>25121</v>
      </c>
      <c r="J92" s="260">
        <v>54266</v>
      </c>
      <c r="K92" s="260">
        <v>55154</v>
      </c>
      <c r="L92" s="260">
        <v>25616</v>
      </c>
      <c r="M92" s="260">
        <v>15722</v>
      </c>
      <c r="N92" s="260">
        <v>14241</v>
      </c>
      <c r="O92" s="260">
        <v>38892</v>
      </c>
      <c r="P92" s="260">
        <v>17527</v>
      </c>
      <c r="Q92" s="260">
        <v>9279</v>
      </c>
      <c r="R92" s="257">
        <f t="shared" si="19"/>
        <v>415816</v>
      </c>
    </row>
    <row r="93" s="145" customFormat="1" ht="24.75" customHeight="1" spans="1:18">
      <c r="A93" s="242" t="s">
        <v>156</v>
      </c>
      <c r="B93" s="242" t="s">
        <v>160</v>
      </c>
      <c r="C93" s="182">
        <f t="shared" si="23"/>
        <v>126966</v>
      </c>
      <c r="D93" s="235"/>
      <c r="E93" s="260"/>
      <c r="F93" s="260">
        <v>6851</v>
      </c>
      <c r="G93" s="260">
        <v>31721</v>
      </c>
      <c r="H93" s="260">
        <v>10243</v>
      </c>
      <c r="I93" s="260">
        <v>7821</v>
      </c>
      <c r="J93" s="260">
        <v>16184</v>
      </c>
      <c r="K93" s="260">
        <v>17103</v>
      </c>
      <c r="L93" s="260">
        <v>8139</v>
      </c>
      <c r="M93" s="260">
        <v>5101</v>
      </c>
      <c r="N93" s="260">
        <v>3811</v>
      </c>
      <c r="O93" s="260">
        <v>12080</v>
      </c>
      <c r="P93" s="260">
        <v>5410</v>
      </c>
      <c r="Q93" s="260">
        <v>2502</v>
      </c>
      <c r="R93" s="257">
        <f t="shared" si="19"/>
        <v>126966</v>
      </c>
    </row>
    <row r="94" s="145" customFormat="1" ht="24.75" customHeight="1" spans="1:18">
      <c r="A94" s="242" t="s">
        <v>161</v>
      </c>
      <c r="B94" s="242" t="s">
        <v>162</v>
      </c>
      <c r="C94" s="182">
        <f t="shared" si="23"/>
        <v>15000</v>
      </c>
      <c r="D94" s="235"/>
      <c r="E94" s="260"/>
      <c r="F94" s="260">
        <v>1464</v>
      </c>
      <c r="G94" s="260">
        <v>2680</v>
      </c>
      <c r="H94" s="260">
        <v>1336</v>
      </c>
      <c r="I94" s="260">
        <v>1162</v>
      </c>
      <c r="J94" s="260">
        <v>2010</v>
      </c>
      <c r="K94" s="260">
        <v>1572</v>
      </c>
      <c r="L94" s="260">
        <v>1235</v>
      </c>
      <c r="M94" s="260">
        <v>959</v>
      </c>
      <c r="N94" s="260">
        <v>662</v>
      </c>
      <c r="O94" s="260">
        <v>1063</v>
      </c>
      <c r="P94" s="260">
        <v>647</v>
      </c>
      <c r="Q94" s="260">
        <v>210</v>
      </c>
      <c r="R94" s="257">
        <f t="shared" si="19"/>
        <v>15000</v>
      </c>
    </row>
    <row r="95" s="145" customFormat="1" ht="24.75" customHeight="1" spans="1:18">
      <c r="A95" s="242" t="s">
        <v>163</v>
      </c>
      <c r="B95" s="242" t="s">
        <v>164</v>
      </c>
      <c r="C95" s="182">
        <f t="shared" si="23"/>
        <v>11735</v>
      </c>
      <c r="D95" s="235"/>
      <c r="E95" s="260"/>
      <c r="F95" s="260">
        <v>1000</v>
      </c>
      <c r="G95" s="260">
        <v>1000</v>
      </c>
      <c r="H95" s="260">
        <v>1000</v>
      </c>
      <c r="I95" s="260">
        <v>1000</v>
      </c>
      <c r="J95" s="260">
        <v>1000</v>
      </c>
      <c r="K95" s="260">
        <v>1000</v>
      </c>
      <c r="L95" s="260">
        <v>1000</v>
      </c>
      <c r="M95" s="260">
        <v>1000</v>
      </c>
      <c r="N95" s="260">
        <v>735</v>
      </c>
      <c r="O95" s="260">
        <v>1000</v>
      </c>
      <c r="P95" s="260">
        <v>1000</v>
      </c>
      <c r="Q95" s="260">
        <v>1000</v>
      </c>
      <c r="R95" s="257">
        <f t="shared" si="19"/>
        <v>11735</v>
      </c>
    </row>
    <row r="96" s="145" customFormat="1" ht="24.75" customHeight="1" spans="1:18">
      <c r="A96" s="242" t="s">
        <v>165</v>
      </c>
      <c r="B96" s="242" t="s">
        <v>166</v>
      </c>
      <c r="C96" s="182">
        <f t="shared" si="23"/>
        <v>94020</v>
      </c>
      <c r="D96" s="235"/>
      <c r="E96" s="260"/>
      <c r="F96" s="260">
        <v>5809</v>
      </c>
      <c r="G96" s="260">
        <v>13582</v>
      </c>
      <c r="H96" s="260">
        <v>8356</v>
      </c>
      <c r="I96" s="260">
        <v>6300</v>
      </c>
      <c r="J96" s="260">
        <v>16996</v>
      </c>
      <c r="K96" s="260">
        <v>7813</v>
      </c>
      <c r="L96" s="260">
        <v>6394</v>
      </c>
      <c r="M96" s="260">
        <v>5195</v>
      </c>
      <c r="N96" s="260">
        <v>4623</v>
      </c>
      <c r="O96" s="260">
        <v>7182</v>
      </c>
      <c r="P96" s="260">
        <v>5339</v>
      </c>
      <c r="Q96" s="260">
        <v>6431</v>
      </c>
      <c r="R96" s="257">
        <f t="shared" si="19"/>
        <v>94020</v>
      </c>
    </row>
    <row r="97" s="145" customFormat="1" ht="24.75" customHeight="1" spans="1:18">
      <c r="A97" s="242" t="s">
        <v>161</v>
      </c>
      <c r="B97" s="242" t="s">
        <v>167</v>
      </c>
      <c r="C97" s="182">
        <f t="shared" si="23"/>
        <v>8231</v>
      </c>
      <c r="D97" s="235"/>
      <c r="E97" s="260"/>
      <c r="F97" s="260">
        <v>469</v>
      </c>
      <c r="G97" s="260">
        <v>1267</v>
      </c>
      <c r="H97" s="260">
        <v>734</v>
      </c>
      <c r="I97" s="260">
        <v>585</v>
      </c>
      <c r="J97" s="260">
        <v>1054</v>
      </c>
      <c r="K97" s="260">
        <v>809</v>
      </c>
      <c r="L97" s="260">
        <v>594</v>
      </c>
      <c r="M97" s="260">
        <v>426</v>
      </c>
      <c r="N97" s="260">
        <v>365</v>
      </c>
      <c r="O97" s="260">
        <v>686</v>
      </c>
      <c r="P97" s="260">
        <v>908</v>
      </c>
      <c r="Q97" s="260">
        <v>334</v>
      </c>
      <c r="R97" s="257">
        <f t="shared" si="19"/>
        <v>8231</v>
      </c>
    </row>
    <row r="98" s="149" customFormat="1" ht="24.75" customHeight="1" spans="1:18">
      <c r="A98" s="264"/>
      <c r="B98" s="265"/>
      <c r="C98" s="266"/>
      <c r="D98" s="267"/>
      <c r="E98" s="268"/>
      <c r="F98" s="268"/>
      <c r="G98" s="268"/>
      <c r="H98" s="268"/>
      <c r="I98" s="268"/>
      <c r="J98" s="268"/>
      <c r="K98" s="260"/>
      <c r="L98" s="268"/>
      <c r="M98" s="268"/>
      <c r="N98" s="268"/>
      <c r="O98" s="268"/>
      <c r="P98" s="268"/>
      <c r="Q98" s="268"/>
      <c r="R98" s="257"/>
    </row>
    <row r="99" s="147" customFormat="1" ht="24.75" customHeight="1" spans="1:18">
      <c r="A99" s="178" t="s">
        <v>168</v>
      </c>
      <c r="B99" s="261"/>
      <c r="C99" s="262">
        <f>SUM(D99:Q99)</f>
        <v>19569</v>
      </c>
      <c r="D99" s="263">
        <f t="shared" ref="D99:Q99" si="24">SUM(D100:D102)</f>
        <v>0</v>
      </c>
      <c r="E99" s="262">
        <f t="shared" si="24"/>
        <v>0</v>
      </c>
      <c r="F99" s="262">
        <f t="shared" si="24"/>
        <v>605</v>
      </c>
      <c r="G99" s="262">
        <f t="shared" si="24"/>
        <v>4132</v>
      </c>
      <c r="H99" s="262">
        <f t="shared" si="24"/>
        <v>2390</v>
      </c>
      <c r="I99" s="262">
        <f t="shared" si="24"/>
        <v>2140</v>
      </c>
      <c r="J99" s="262">
        <f t="shared" si="24"/>
        <v>3052</v>
      </c>
      <c r="K99" s="262">
        <f t="shared" si="24"/>
        <v>2267</v>
      </c>
      <c r="L99" s="262">
        <f t="shared" si="24"/>
        <v>1630</v>
      </c>
      <c r="M99" s="262">
        <f t="shared" si="24"/>
        <v>524</v>
      </c>
      <c r="N99" s="262">
        <f t="shared" si="24"/>
        <v>252</v>
      </c>
      <c r="O99" s="262">
        <f t="shared" si="24"/>
        <v>1789</v>
      </c>
      <c r="P99" s="262">
        <f t="shared" si="24"/>
        <v>532</v>
      </c>
      <c r="Q99" s="262">
        <f t="shared" si="24"/>
        <v>256</v>
      </c>
      <c r="R99" s="257">
        <f>SUM(F99:Q99)</f>
        <v>19569</v>
      </c>
    </row>
    <row r="100" s="146" customFormat="1" ht="24.75" customHeight="1" spans="1:18">
      <c r="A100" s="269" t="s">
        <v>169</v>
      </c>
      <c r="B100" s="269" t="s">
        <v>170</v>
      </c>
      <c r="C100" s="182">
        <f>SUM(D100:Q100)</f>
        <v>16743</v>
      </c>
      <c r="D100" s="235"/>
      <c r="E100" s="260"/>
      <c r="F100" s="260">
        <v>605</v>
      </c>
      <c r="G100" s="260">
        <v>3199</v>
      </c>
      <c r="H100" s="260">
        <v>2058</v>
      </c>
      <c r="I100" s="260">
        <v>1774</v>
      </c>
      <c r="J100" s="260">
        <v>2715</v>
      </c>
      <c r="K100" s="260">
        <v>1910</v>
      </c>
      <c r="L100" s="295">
        <v>1342</v>
      </c>
      <c r="M100" s="260">
        <v>524</v>
      </c>
      <c r="N100" s="260">
        <v>252</v>
      </c>
      <c r="O100" s="260">
        <v>1576</v>
      </c>
      <c r="P100" s="260">
        <v>532</v>
      </c>
      <c r="Q100" s="260">
        <v>256</v>
      </c>
      <c r="R100" s="258">
        <f>SUM(F100:Q100)</f>
        <v>16743</v>
      </c>
    </row>
    <row r="101" s="145" customFormat="1" ht="24.75" customHeight="1" spans="1:18">
      <c r="A101" s="200" t="s">
        <v>171</v>
      </c>
      <c r="B101" s="200" t="s">
        <v>172</v>
      </c>
      <c r="C101" s="182">
        <f>SUM(D101:Q101)</f>
        <v>2826</v>
      </c>
      <c r="D101" s="235"/>
      <c r="E101" s="260"/>
      <c r="F101" s="260">
        <v>0</v>
      </c>
      <c r="G101" s="260">
        <v>933</v>
      </c>
      <c r="H101" s="260">
        <v>332</v>
      </c>
      <c r="I101" s="260">
        <v>366</v>
      </c>
      <c r="J101" s="260">
        <v>337</v>
      </c>
      <c r="K101" s="260">
        <v>357</v>
      </c>
      <c r="L101" s="260">
        <v>288</v>
      </c>
      <c r="M101" s="260">
        <v>0</v>
      </c>
      <c r="N101" s="260">
        <v>0</v>
      </c>
      <c r="O101" s="260">
        <v>213</v>
      </c>
      <c r="P101" s="260">
        <v>0</v>
      </c>
      <c r="Q101" s="260">
        <v>0</v>
      </c>
      <c r="R101" s="257">
        <f>SUM(F101:Q101)</f>
        <v>2826</v>
      </c>
    </row>
    <row r="102" s="148" customFormat="1" ht="24.75" customHeight="1" spans="1:18">
      <c r="A102" s="201"/>
      <c r="B102" s="201"/>
      <c r="C102" s="182"/>
      <c r="D102" s="207"/>
      <c r="E102" s="270"/>
      <c r="F102" s="270"/>
      <c r="G102" s="271"/>
      <c r="H102" s="272"/>
      <c r="I102" s="296"/>
      <c r="J102" s="297"/>
      <c r="K102" s="298"/>
      <c r="L102" s="298"/>
      <c r="M102" s="299"/>
      <c r="N102" s="300"/>
      <c r="O102" s="301"/>
      <c r="P102" s="301"/>
      <c r="Q102" s="301"/>
      <c r="R102" s="257"/>
    </row>
    <row r="103" s="141" customFormat="1" ht="24.75" customHeight="1" spans="1:18">
      <c r="A103" s="273" t="s">
        <v>173</v>
      </c>
      <c r="B103" s="274"/>
      <c r="C103" s="275">
        <f>SUM(D103:Q103)</f>
        <v>75000</v>
      </c>
      <c r="D103" s="276">
        <f t="shared" ref="D103:Q103" si="25">SUM(D104:D106)</f>
        <v>47902</v>
      </c>
      <c r="E103" s="277">
        <f t="shared" si="25"/>
        <v>10000</v>
      </c>
      <c r="F103" s="277">
        <f t="shared" si="25"/>
        <v>2135</v>
      </c>
      <c r="G103" s="277">
        <f t="shared" si="25"/>
        <v>4103</v>
      </c>
      <c r="H103" s="277">
        <f t="shared" si="25"/>
        <v>1130</v>
      </c>
      <c r="I103" s="277">
        <f t="shared" si="25"/>
        <v>1084</v>
      </c>
      <c r="J103" s="277">
        <f t="shared" si="25"/>
        <v>1471</v>
      </c>
      <c r="K103" s="277">
        <f t="shared" si="25"/>
        <v>1133</v>
      </c>
      <c r="L103" s="277">
        <f t="shared" si="25"/>
        <v>1700</v>
      </c>
      <c r="M103" s="277">
        <f t="shared" si="25"/>
        <v>664</v>
      </c>
      <c r="N103" s="277">
        <f t="shared" si="25"/>
        <v>584</v>
      </c>
      <c r="O103" s="277">
        <f t="shared" si="25"/>
        <v>944</v>
      </c>
      <c r="P103" s="277">
        <f t="shared" si="25"/>
        <v>754</v>
      </c>
      <c r="Q103" s="277">
        <f t="shared" si="25"/>
        <v>1396</v>
      </c>
      <c r="R103" s="257">
        <f>SUM(F103:Q103)</f>
        <v>17098</v>
      </c>
    </row>
    <row r="104" s="139" customFormat="1" ht="24.75" customHeight="1" spans="1:18">
      <c r="A104" s="170" t="s">
        <v>146</v>
      </c>
      <c r="B104" s="170" t="s">
        <v>174</v>
      </c>
      <c r="C104" s="182">
        <f>SUM(D104:Q104)</f>
        <v>50000</v>
      </c>
      <c r="D104" s="278">
        <v>27000</v>
      </c>
      <c r="E104" s="279">
        <v>10000</v>
      </c>
      <c r="F104" s="279">
        <v>2003</v>
      </c>
      <c r="G104" s="279">
        <v>1887</v>
      </c>
      <c r="H104" s="279">
        <v>1050</v>
      </c>
      <c r="I104" s="279">
        <v>1050</v>
      </c>
      <c r="J104" s="279">
        <v>1278</v>
      </c>
      <c r="K104" s="279">
        <v>958</v>
      </c>
      <c r="L104" s="279">
        <v>1523</v>
      </c>
      <c r="M104" s="279">
        <v>603</v>
      </c>
      <c r="N104" s="279">
        <v>529</v>
      </c>
      <c r="O104" s="279">
        <v>900</v>
      </c>
      <c r="P104" s="281">
        <v>700</v>
      </c>
      <c r="Q104" s="279">
        <v>519</v>
      </c>
      <c r="R104" s="257">
        <f>SUM(F104:Q104)</f>
        <v>13000</v>
      </c>
    </row>
    <row r="105" s="139" customFormat="1" ht="24.75" customHeight="1" spans="1:18">
      <c r="A105" s="170" t="s">
        <v>146</v>
      </c>
      <c r="B105" s="170" t="s">
        <v>175</v>
      </c>
      <c r="C105" s="182">
        <f>SUM(D105:Q105)</f>
        <v>25000</v>
      </c>
      <c r="D105" s="280">
        <v>20902</v>
      </c>
      <c r="E105" s="279"/>
      <c r="F105" s="279">
        <v>132</v>
      </c>
      <c r="G105" s="279">
        <v>2216</v>
      </c>
      <c r="H105" s="279">
        <v>80</v>
      </c>
      <c r="I105" s="279">
        <v>34</v>
      </c>
      <c r="J105" s="279">
        <v>193</v>
      </c>
      <c r="K105" s="279">
        <v>175</v>
      </c>
      <c r="L105" s="279">
        <v>177</v>
      </c>
      <c r="M105" s="279">
        <v>61</v>
      </c>
      <c r="N105" s="279">
        <v>55</v>
      </c>
      <c r="O105" s="279">
        <v>44</v>
      </c>
      <c r="P105" s="279">
        <v>54</v>
      </c>
      <c r="Q105" s="279">
        <v>877</v>
      </c>
      <c r="R105" s="257">
        <f>SUM(F105:Q105)</f>
        <v>4098</v>
      </c>
    </row>
    <row r="106" s="150" customFormat="1" ht="24.75" customHeight="1" spans="1:18">
      <c r="A106" s="195"/>
      <c r="B106" s="195"/>
      <c r="C106" s="197">
        <f>SUM(D106:Q106)</f>
        <v>0</v>
      </c>
      <c r="D106" s="278"/>
      <c r="E106" s="281"/>
      <c r="F106" s="281"/>
      <c r="G106" s="281"/>
      <c r="H106" s="281"/>
      <c r="I106" s="281"/>
      <c r="J106" s="281"/>
      <c r="K106" s="281"/>
      <c r="L106" s="281"/>
      <c r="M106" s="281"/>
      <c r="N106" s="281"/>
      <c r="O106" s="281"/>
      <c r="P106" s="281"/>
      <c r="Q106" s="281"/>
      <c r="R106" s="258">
        <f>SUM(F106:Q106)</f>
        <v>0</v>
      </c>
    </row>
    <row r="107" s="141" customFormat="1" ht="24.75" customHeight="1" spans="1:18">
      <c r="A107" s="282" t="s">
        <v>176</v>
      </c>
      <c r="B107" s="283"/>
      <c r="C107" s="284">
        <f>SUM(D107:Q107)</f>
        <v>72475</v>
      </c>
      <c r="D107" s="285">
        <v>15081</v>
      </c>
      <c r="E107" s="286">
        <v>77</v>
      </c>
      <c r="F107" s="286">
        <v>7697</v>
      </c>
      <c r="G107" s="286">
        <v>8465</v>
      </c>
      <c r="H107" s="286">
        <v>4179</v>
      </c>
      <c r="I107" s="286">
        <v>3312</v>
      </c>
      <c r="J107" s="284">
        <v>9516</v>
      </c>
      <c r="K107" s="284">
        <v>5843</v>
      </c>
      <c r="L107" s="284">
        <v>4280</v>
      </c>
      <c r="M107" s="284">
        <v>2870</v>
      </c>
      <c r="N107" s="284">
        <v>3178</v>
      </c>
      <c r="O107" s="284">
        <v>3953</v>
      </c>
      <c r="P107" s="284">
        <v>2351</v>
      </c>
      <c r="Q107" s="284">
        <v>1673</v>
      </c>
      <c r="R107" s="258">
        <v>1410</v>
      </c>
    </row>
    <row r="108" s="139" customFormat="1" ht="24.75" customHeight="1" spans="1:18">
      <c r="A108" s="287"/>
      <c r="B108" s="170"/>
      <c r="C108" s="172"/>
      <c r="D108" s="235"/>
      <c r="E108" s="288"/>
      <c r="F108" s="288"/>
      <c r="G108" s="288"/>
      <c r="H108" s="288"/>
      <c r="I108" s="288"/>
      <c r="J108" s="260"/>
      <c r="K108" s="260"/>
      <c r="L108" s="260"/>
      <c r="M108" s="260"/>
      <c r="N108" s="260"/>
      <c r="O108" s="260"/>
      <c r="P108" s="260"/>
      <c r="Q108" s="260"/>
      <c r="R108" s="257"/>
    </row>
    <row r="109" s="141" customFormat="1" ht="24.75" customHeight="1" spans="1:18">
      <c r="A109" s="289" t="s">
        <v>177</v>
      </c>
      <c r="B109" s="290"/>
      <c r="C109" s="180">
        <f t="shared" ref="C109:C115" si="26">SUM(D109:Q109)</f>
        <v>2397</v>
      </c>
      <c r="D109" s="181">
        <v>2397</v>
      </c>
      <c r="E109" s="262"/>
      <c r="F109" s="262"/>
      <c r="G109" s="262"/>
      <c r="H109" s="262"/>
      <c r="I109" s="262"/>
      <c r="J109" s="180"/>
      <c r="K109" s="180"/>
      <c r="L109" s="180"/>
      <c r="M109" s="180"/>
      <c r="N109" s="180"/>
      <c r="O109" s="180"/>
      <c r="P109" s="180"/>
      <c r="Q109" s="180"/>
      <c r="R109" s="257"/>
    </row>
    <row r="110" s="139" customFormat="1" ht="24.75" customHeight="1" spans="1:18">
      <c r="A110" s="287"/>
      <c r="B110" s="170"/>
      <c r="C110" s="172"/>
      <c r="D110" s="235"/>
      <c r="E110" s="288"/>
      <c r="F110" s="288"/>
      <c r="G110" s="288"/>
      <c r="H110" s="288"/>
      <c r="I110" s="288"/>
      <c r="J110" s="260"/>
      <c r="K110" s="260"/>
      <c r="L110" s="260"/>
      <c r="M110" s="260"/>
      <c r="N110" s="260"/>
      <c r="O110" s="260"/>
      <c r="P110" s="260"/>
      <c r="Q110" s="260"/>
      <c r="R110" s="257"/>
    </row>
    <row r="111" s="141" customFormat="1" ht="24.75" customHeight="1" spans="1:18">
      <c r="A111" s="289" t="s">
        <v>178</v>
      </c>
      <c r="B111" s="290"/>
      <c r="C111" s="180">
        <f t="shared" ref="C111:Q111" si="27">SUM(C112:C116)</f>
        <v>64863</v>
      </c>
      <c r="D111" s="181">
        <f t="shared" si="27"/>
        <v>10252</v>
      </c>
      <c r="E111" s="262">
        <f t="shared" si="27"/>
        <v>0</v>
      </c>
      <c r="F111" s="262">
        <f t="shared" si="27"/>
        <v>7151</v>
      </c>
      <c r="G111" s="262">
        <f t="shared" si="27"/>
        <v>9588</v>
      </c>
      <c r="H111" s="262">
        <f t="shared" si="27"/>
        <v>4345</v>
      </c>
      <c r="I111" s="262">
        <f t="shared" si="27"/>
        <v>3784</v>
      </c>
      <c r="J111" s="180">
        <f t="shared" si="27"/>
        <v>6631</v>
      </c>
      <c r="K111" s="180">
        <f t="shared" si="27"/>
        <v>5201</v>
      </c>
      <c r="L111" s="180">
        <f t="shared" si="27"/>
        <v>4492</v>
      </c>
      <c r="M111" s="180">
        <f t="shared" si="27"/>
        <v>3334</v>
      </c>
      <c r="N111" s="180">
        <f t="shared" si="27"/>
        <v>3084</v>
      </c>
      <c r="O111" s="180">
        <f t="shared" si="27"/>
        <v>3489</v>
      </c>
      <c r="P111" s="180">
        <f t="shared" si="27"/>
        <v>2378</v>
      </c>
      <c r="Q111" s="180">
        <f t="shared" si="27"/>
        <v>1134</v>
      </c>
      <c r="R111" s="257">
        <f t="shared" ref="R111:R118" si="28">SUM(F111:Q111)</f>
        <v>54611</v>
      </c>
    </row>
    <row r="112" s="139" customFormat="1" ht="24.75" customHeight="1" spans="1:18">
      <c r="A112" s="170" t="s">
        <v>179</v>
      </c>
      <c r="B112" s="218" t="s">
        <v>180</v>
      </c>
      <c r="C112" s="182">
        <f t="shared" si="26"/>
        <v>277</v>
      </c>
      <c r="D112" s="280">
        <v>277</v>
      </c>
      <c r="E112" s="279"/>
      <c r="F112" s="279"/>
      <c r="G112" s="279"/>
      <c r="H112" s="279"/>
      <c r="I112" s="279"/>
      <c r="J112" s="279"/>
      <c r="K112" s="279"/>
      <c r="L112" s="279"/>
      <c r="M112" s="279"/>
      <c r="N112" s="279"/>
      <c r="O112" s="279"/>
      <c r="P112" s="279"/>
      <c r="Q112" s="279"/>
      <c r="R112" s="257">
        <f t="shared" si="28"/>
        <v>0</v>
      </c>
    </row>
    <row r="113" s="139" customFormat="1" ht="24.75" customHeight="1" spans="1:18">
      <c r="A113" s="170" t="s">
        <v>181</v>
      </c>
      <c r="B113" s="218" t="s">
        <v>182</v>
      </c>
      <c r="C113" s="182">
        <f t="shared" si="26"/>
        <v>15194</v>
      </c>
      <c r="D113" s="280">
        <v>84</v>
      </c>
      <c r="E113" s="279"/>
      <c r="F113" s="279">
        <v>1806</v>
      </c>
      <c r="G113" s="279">
        <v>2668</v>
      </c>
      <c r="H113" s="279">
        <v>1294</v>
      </c>
      <c r="I113" s="279">
        <v>1017</v>
      </c>
      <c r="J113" s="279">
        <v>2050</v>
      </c>
      <c r="K113" s="279">
        <v>1635</v>
      </c>
      <c r="L113" s="279">
        <v>1172</v>
      </c>
      <c r="M113" s="279">
        <v>789</v>
      </c>
      <c r="N113" s="279">
        <v>950</v>
      </c>
      <c r="O113" s="279">
        <v>1040</v>
      </c>
      <c r="P113" s="279">
        <v>545</v>
      </c>
      <c r="Q113" s="279">
        <v>144</v>
      </c>
      <c r="R113" s="257">
        <f t="shared" si="28"/>
        <v>15110</v>
      </c>
    </row>
    <row r="114" s="139" customFormat="1" ht="24.75" customHeight="1" spans="1:18">
      <c r="A114" s="170" t="s">
        <v>183</v>
      </c>
      <c r="B114" s="291" t="s">
        <v>184</v>
      </c>
      <c r="C114" s="292">
        <f t="shared" si="26"/>
        <v>20</v>
      </c>
      <c r="D114" s="293"/>
      <c r="E114" s="279"/>
      <c r="F114" s="279"/>
      <c r="G114" s="279"/>
      <c r="H114" s="279"/>
      <c r="I114" s="279"/>
      <c r="J114" s="279"/>
      <c r="K114" s="279"/>
      <c r="L114" s="279"/>
      <c r="M114" s="279"/>
      <c r="N114" s="279">
        <v>20</v>
      </c>
      <c r="O114" s="279"/>
      <c r="P114" s="279"/>
      <c r="Q114" s="279"/>
      <c r="R114" s="257">
        <f t="shared" si="28"/>
        <v>20</v>
      </c>
    </row>
    <row r="115" s="139" customFormat="1" ht="24.75" customHeight="1" spans="1:18">
      <c r="A115" s="170" t="s">
        <v>185</v>
      </c>
      <c r="B115" s="201"/>
      <c r="C115" s="292">
        <f t="shared" si="26"/>
        <v>49372</v>
      </c>
      <c r="D115" s="280">
        <v>9891</v>
      </c>
      <c r="E115" s="279"/>
      <c r="F115" s="279">
        <v>5345</v>
      </c>
      <c r="G115" s="279">
        <v>6920</v>
      </c>
      <c r="H115" s="279">
        <v>3051</v>
      </c>
      <c r="I115" s="279">
        <v>2767</v>
      </c>
      <c r="J115" s="279">
        <v>4581</v>
      </c>
      <c r="K115" s="279">
        <v>3566</v>
      </c>
      <c r="L115" s="279">
        <v>3320</v>
      </c>
      <c r="M115" s="279">
        <v>2545</v>
      </c>
      <c r="N115" s="279">
        <v>2114</v>
      </c>
      <c r="O115" s="279">
        <v>2449</v>
      </c>
      <c r="P115" s="279">
        <v>1833</v>
      </c>
      <c r="Q115" s="279">
        <v>990</v>
      </c>
      <c r="R115" s="257">
        <f t="shared" si="28"/>
        <v>39481</v>
      </c>
    </row>
    <row r="116" s="139" customFormat="1" ht="24.75" customHeight="1" spans="1:18">
      <c r="A116" s="170"/>
      <c r="B116" s="201"/>
      <c r="C116" s="182"/>
      <c r="D116" s="280"/>
      <c r="E116" s="279"/>
      <c r="F116" s="279"/>
      <c r="G116" s="279"/>
      <c r="H116" s="279"/>
      <c r="I116" s="279"/>
      <c r="J116" s="279"/>
      <c r="K116" s="279"/>
      <c r="L116" s="279"/>
      <c r="M116" s="279"/>
      <c r="N116" s="279"/>
      <c r="O116" s="279"/>
      <c r="P116" s="279"/>
      <c r="Q116" s="279"/>
      <c r="R116" s="257">
        <f t="shared" si="28"/>
        <v>0</v>
      </c>
    </row>
    <row r="117" s="139" customFormat="1" ht="24.75" customHeight="1" spans="1:18">
      <c r="A117" s="289" t="s">
        <v>186</v>
      </c>
      <c r="B117" s="223"/>
      <c r="C117" s="180">
        <f>SUM(D117:Q117)</f>
        <v>670689</v>
      </c>
      <c r="D117" s="181">
        <f t="shared" ref="D117:Q117" si="29">SUM(D118:D119)</f>
        <v>18636</v>
      </c>
      <c r="E117" s="180">
        <f t="shared" si="29"/>
        <v>0</v>
      </c>
      <c r="F117" s="180">
        <f t="shared" si="29"/>
        <v>100162</v>
      </c>
      <c r="G117" s="180">
        <f t="shared" si="29"/>
        <v>129852</v>
      </c>
      <c r="H117" s="180">
        <f t="shared" si="29"/>
        <v>52698</v>
      </c>
      <c r="I117" s="180">
        <f t="shared" si="29"/>
        <v>40801</v>
      </c>
      <c r="J117" s="180">
        <f t="shared" si="29"/>
        <v>70318</v>
      </c>
      <c r="K117" s="180">
        <f t="shared" si="29"/>
        <v>67902</v>
      </c>
      <c r="L117" s="180">
        <f t="shared" si="29"/>
        <v>57257</v>
      </c>
      <c r="M117" s="180">
        <f t="shared" si="29"/>
        <v>31673</v>
      </c>
      <c r="N117" s="180">
        <f t="shared" si="29"/>
        <v>23652</v>
      </c>
      <c r="O117" s="180">
        <f t="shared" si="29"/>
        <v>43750</v>
      </c>
      <c r="P117" s="180">
        <f t="shared" si="29"/>
        <v>27749</v>
      </c>
      <c r="Q117" s="180">
        <f t="shared" si="29"/>
        <v>6239</v>
      </c>
      <c r="R117" s="257">
        <f t="shared" si="28"/>
        <v>652053</v>
      </c>
    </row>
    <row r="118" s="139" customFormat="1" ht="24.75" customHeight="1" spans="1:18">
      <c r="A118" s="193" t="s">
        <v>187</v>
      </c>
      <c r="B118" s="193" t="s">
        <v>188</v>
      </c>
      <c r="C118" s="182">
        <f>SUM(D118:Q118)</f>
        <v>6141</v>
      </c>
      <c r="D118" s="173">
        <v>123</v>
      </c>
      <c r="E118" s="172">
        <v>0</v>
      </c>
      <c r="F118" s="172">
        <v>718</v>
      </c>
      <c r="G118" s="172">
        <v>1106</v>
      </c>
      <c r="H118" s="172">
        <v>463</v>
      </c>
      <c r="I118" s="172">
        <v>546</v>
      </c>
      <c r="J118" s="172">
        <v>667</v>
      </c>
      <c r="K118" s="172">
        <v>542</v>
      </c>
      <c r="L118" s="172">
        <v>491</v>
      </c>
      <c r="M118" s="172">
        <v>345</v>
      </c>
      <c r="N118" s="172">
        <v>328</v>
      </c>
      <c r="O118" s="172">
        <v>447</v>
      </c>
      <c r="P118" s="172">
        <v>265</v>
      </c>
      <c r="Q118" s="172">
        <v>100</v>
      </c>
      <c r="R118" s="257">
        <f t="shared" si="28"/>
        <v>6018</v>
      </c>
    </row>
    <row r="119" s="139" customFormat="1" ht="24.75" customHeight="1" spans="1:18">
      <c r="A119" s="170" t="s">
        <v>185</v>
      </c>
      <c r="B119" s="201"/>
      <c r="C119" s="182">
        <f>SUM(D119:Q119)</f>
        <v>664548</v>
      </c>
      <c r="D119" s="235">
        <v>18513</v>
      </c>
      <c r="E119" s="172"/>
      <c r="F119" s="172">
        <v>99444</v>
      </c>
      <c r="G119" s="172">
        <v>128746</v>
      </c>
      <c r="H119" s="172">
        <v>52235</v>
      </c>
      <c r="I119" s="172">
        <v>40255</v>
      </c>
      <c r="J119" s="172">
        <v>69651</v>
      </c>
      <c r="K119" s="172">
        <v>67360</v>
      </c>
      <c r="L119" s="172">
        <v>56766</v>
      </c>
      <c r="M119" s="172">
        <v>31328</v>
      </c>
      <c r="N119" s="172">
        <v>23324</v>
      </c>
      <c r="O119" s="172">
        <v>43303</v>
      </c>
      <c r="P119" s="172">
        <v>27484</v>
      </c>
      <c r="Q119" s="172">
        <v>6139</v>
      </c>
      <c r="R119" s="257" t="e">
        <f>SUM(#REF!)</f>
        <v>#REF!</v>
      </c>
    </row>
    <row r="120" s="139" customFormat="1" ht="24.75" customHeight="1" spans="1:18">
      <c r="A120" s="170"/>
      <c r="B120" s="171"/>
      <c r="C120" s="172"/>
      <c r="D120" s="235"/>
      <c r="E120" s="172"/>
      <c r="F120" s="294"/>
      <c r="G120" s="294"/>
      <c r="H120" s="294"/>
      <c r="I120" s="294"/>
      <c r="J120" s="294"/>
      <c r="K120" s="294"/>
      <c r="L120" s="294"/>
      <c r="M120" s="294"/>
      <c r="N120" s="294"/>
      <c r="O120" s="294"/>
      <c r="P120" s="294"/>
      <c r="Q120" s="294"/>
      <c r="R120" s="257"/>
    </row>
    <row r="121" s="141" customFormat="1" ht="24.75" customHeight="1" spans="1:18">
      <c r="A121" s="289" t="s">
        <v>189</v>
      </c>
      <c r="B121" s="290"/>
      <c r="C121" s="180">
        <f t="shared" ref="C121:C128" si="30">SUM(D121:Q121)</f>
        <v>375</v>
      </c>
      <c r="D121" s="181">
        <v>30</v>
      </c>
      <c r="E121" s="262"/>
      <c r="F121" s="262">
        <v>20</v>
      </c>
      <c r="G121" s="262">
        <v>36</v>
      </c>
      <c r="H121" s="262">
        <v>28</v>
      </c>
      <c r="I121" s="262">
        <v>30</v>
      </c>
      <c r="J121" s="180">
        <v>45</v>
      </c>
      <c r="K121" s="180">
        <v>38</v>
      </c>
      <c r="L121" s="180">
        <v>24</v>
      </c>
      <c r="M121" s="180">
        <v>30</v>
      </c>
      <c r="N121" s="180">
        <v>24</v>
      </c>
      <c r="O121" s="180">
        <v>30</v>
      </c>
      <c r="P121" s="180">
        <v>28</v>
      </c>
      <c r="Q121" s="180">
        <v>12</v>
      </c>
      <c r="R121" s="257">
        <f t="shared" ref="R121:R128" si="31">SUM(F121:Q121)</f>
        <v>345</v>
      </c>
    </row>
    <row r="122" s="139" customFormat="1" ht="24.75" customHeight="1" spans="1:18">
      <c r="A122" s="170"/>
      <c r="B122" s="200"/>
      <c r="C122" s="172"/>
      <c r="D122" s="235"/>
      <c r="E122" s="260"/>
      <c r="F122" s="260"/>
      <c r="G122" s="260"/>
      <c r="H122" s="260"/>
      <c r="I122" s="260"/>
      <c r="J122" s="260"/>
      <c r="K122" s="260"/>
      <c r="L122" s="260"/>
      <c r="M122" s="260"/>
      <c r="N122" s="260"/>
      <c r="O122" s="260"/>
      <c r="P122" s="260"/>
      <c r="Q122" s="260"/>
      <c r="R122" s="257"/>
    </row>
    <row r="123" s="141" customFormat="1" ht="24.75" customHeight="1" spans="1:18">
      <c r="A123" s="289" t="s">
        <v>190</v>
      </c>
      <c r="B123" s="283"/>
      <c r="C123" s="180">
        <f t="shared" si="30"/>
        <v>16057</v>
      </c>
      <c r="D123" s="181">
        <v>2141</v>
      </c>
      <c r="E123" s="286"/>
      <c r="F123" s="262">
        <v>1712</v>
      </c>
      <c r="G123" s="262">
        <v>2532</v>
      </c>
      <c r="H123" s="262">
        <v>1003</v>
      </c>
      <c r="I123" s="262">
        <v>1069</v>
      </c>
      <c r="J123" s="180">
        <v>1306</v>
      </c>
      <c r="K123" s="180">
        <v>1096</v>
      </c>
      <c r="L123" s="180">
        <v>900</v>
      </c>
      <c r="M123" s="180">
        <v>989</v>
      </c>
      <c r="N123" s="180">
        <v>788</v>
      </c>
      <c r="O123" s="180">
        <v>1033</v>
      </c>
      <c r="P123" s="180">
        <v>801</v>
      </c>
      <c r="Q123" s="180">
        <v>687</v>
      </c>
      <c r="R123" s="257">
        <f t="shared" si="31"/>
        <v>13916</v>
      </c>
    </row>
    <row r="124" s="139" customFormat="1" ht="24.75" customHeight="1" spans="1:18">
      <c r="A124" s="170"/>
      <c r="B124" s="200"/>
      <c r="C124" s="172"/>
      <c r="D124" s="235"/>
      <c r="E124" s="260"/>
      <c r="F124" s="260"/>
      <c r="G124" s="260"/>
      <c r="H124" s="260"/>
      <c r="I124" s="260"/>
      <c r="J124" s="260"/>
      <c r="K124" s="260"/>
      <c r="L124" s="260"/>
      <c r="M124" s="260"/>
      <c r="N124" s="260"/>
      <c r="O124" s="260"/>
      <c r="P124" s="260"/>
      <c r="Q124" s="260"/>
      <c r="R124" s="257"/>
    </row>
    <row r="125" s="139" customFormat="1" ht="24.75" customHeight="1" spans="1:18">
      <c r="A125" s="289" t="s">
        <v>191</v>
      </c>
      <c r="B125" s="223"/>
      <c r="C125" s="180">
        <f t="shared" si="30"/>
        <v>634358</v>
      </c>
      <c r="D125" s="181">
        <f t="shared" ref="D125:Q125" si="32">SUM(D126:D126)</f>
        <v>11534</v>
      </c>
      <c r="E125" s="180">
        <f t="shared" si="32"/>
        <v>0</v>
      </c>
      <c r="F125" s="180">
        <f t="shared" si="32"/>
        <v>66464</v>
      </c>
      <c r="G125" s="180">
        <f t="shared" si="32"/>
        <v>116926</v>
      </c>
      <c r="H125" s="180">
        <f t="shared" si="32"/>
        <v>49715</v>
      </c>
      <c r="I125" s="180">
        <f t="shared" si="32"/>
        <v>41911</v>
      </c>
      <c r="J125" s="180">
        <f t="shared" si="32"/>
        <v>89080</v>
      </c>
      <c r="K125" s="180">
        <f t="shared" si="32"/>
        <v>58160</v>
      </c>
      <c r="L125" s="180">
        <f t="shared" si="32"/>
        <v>57409</v>
      </c>
      <c r="M125" s="180">
        <f t="shared" si="32"/>
        <v>29756</v>
      </c>
      <c r="N125" s="180">
        <f t="shared" si="32"/>
        <v>28417</v>
      </c>
      <c r="O125" s="180">
        <f t="shared" si="32"/>
        <v>50092</v>
      </c>
      <c r="P125" s="180">
        <f t="shared" si="32"/>
        <v>27265</v>
      </c>
      <c r="Q125" s="180">
        <f t="shared" si="32"/>
        <v>7629</v>
      </c>
      <c r="R125" s="257">
        <f t="shared" si="31"/>
        <v>622824</v>
      </c>
    </row>
    <row r="126" s="139" customFormat="1" ht="24.75" customHeight="1" spans="1:18">
      <c r="A126" s="170" t="s">
        <v>185</v>
      </c>
      <c r="B126" s="200"/>
      <c r="C126" s="182">
        <f t="shared" si="30"/>
        <v>634358</v>
      </c>
      <c r="D126" s="173">
        <v>11534</v>
      </c>
      <c r="E126" s="172"/>
      <c r="F126" s="172">
        <v>66464</v>
      </c>
      <c r="G126" s="172">
        <v>116926</v>
      </c>
      <c r="H126" s="172">
        <v>49715</v>
      </c>
      <c r="I126" s="172">
        <v>41911</v>
      </c>
      <c r="J126" s="172">
        <v>89080</v>
      </c>
      <c r="K126" s="172">
        <v>58160</v>
      </c>
      <c r="L126" s="172">
        <v>57409</v>
      </c>
      <c r="M126" s="172">
        <v>29756</v>
      </c>
      <c r="N126" s="172">
        <v>28417</v>
      </c>
      <c r="O126" s="172">
        <v>50092</v>
      </c>
      <c r="P126" s="172">
        <v>27265</v>
      </c>
      <c r="Q126" s="172">
        <v>7629</v>
      </c>
      <c r="R126" s="257">
        <f t="shared" si="31"/>
        <v>622824</v>
      </c>
    </row>
    <row r="127" s="139" customFormat="1" ht="24.75" customHeight="1" spans="1:18">
      <c r="A127" s="170"/>
      <c r="B127" s="200"/>
      <c r="C127" s="172">
        <f t="shared" si="30"/>
        <v>0</v>
      </c>
      <c r="D127" s="173"/>
      <c r="E127" s="172"/>
      <c r="F127" s="172"/>
      <c r="G127" s="172"/>
      <c r="H127" s="172"/>
      <c r="I127" s="172"/>
      <c r="J127" s="172"/>
      <c r="K127" s="172"/>
      <c r="L127" s="172"/>
      <c r="M127" s="172"/>
      <c r="N127" s="172"/>
      <c r="O127" s="172"/>
      <c r="P127" s="172"/>
      <c r="Q127" s="172"/>
      <c r="R127" s="257">
        <f t="shared" si="31"/>
        <v>0</v>
      </c>
    </row>
    <row r="128" s="141" customFormat="1" ht="24.75" customHeight="1" spans="1:18">
      <c r="A128" s="289" t="s">
        <v>192</v>
      </c>
      <c r="B128" s="290"/>
      <c r="C128" s="180">
        <f t="shared" si="30"/>
        <v>414369</v>
      </c>
      <c r="D128" s="181">
        <v>66120</v>
      </c>
      <c r="E128" s="262"/>
      <c r="F128" s="262">
        <v>43370</v>
      </c>
      <c r="G128" s="262">
        <v>67298</v>
      </c>
      <c r="H128" s="262">
        <v>30006</v>
      </c>
      <c r="I128" s="262">
        <v>22096</v>
      </c>
      <c r="J128" s="180">
        <v>45237</v>
      </c>
      <c r="K128" s="180">
        <v>34101</v>
      </c>
      <c r="L128" s="180">
        <v>29083</v>
      </c>
      <c r="M128" s="180">
        <v>19313</v>
      </c>
      <c r="N128" s="180">
        <v>17844</v>
      </c>
      <c r="O128" s="180">
        <v>22327</v>
      </c>
      <c r="P128" s="180">
        <v>13588</v>
      </c>
      <c r="Q128" s="180">
        <v>3986</v>
      </c>
      <c r="R128" s="257">
        <f t="shared" si="31"/>
        <v>348249</v>
      </c>
    </row>
    <row r="129" s="139" customFormat="1" ht="24.75" customHeight="1" spans="1:18">
      <c r="A129" s="302"/>
      <c r="B129" s="303"/>
      <c r="C129" s="172"/>
      <c r="D129" s="173"/>
      <c r="E129" s="172"/>
      <c r="F129" s="172"/>
      <c r="G129" s="172"/>
      <c r="H129" s="172"/>
      <c r="I129" s="172"/>
      <c r="J129" s="172"/>
      <c r="K129" s="172"/>
      <c r="L129" s="172"/>
      <c r="M129" s="172"/>
      <c r="N129" s="172"/>
      <c r="O129" s="172"/>
      <c r="P129" s="172"/>
      <c r="Q129" s="172"/>
      <c r="R129" s="257"/>
    </row>
    <row r="130" s="141" customFormat="1" ht="24.75" customHeight="1" spans="1:18">
      <c r="A130" s="289" t="s">
        <v>193</v>
      </c>
      <c r="B130" s="290"/>
      <c r="C130" s="180">
        <f t="shared" ref="C130:C136" si="33">SUM(D130:Q130)</f>
        <v>128399</v>
      </c>
      <c r="D130" s="181">
        <v>85</v>
      </c>
      <c r="E130" s="262"/>
      <c r="F130" s="262">
        <v>8320</v>
      </c>
      <c r="G130" s="262">
        <v>23644</v>
      </c>
      <c r="H130" s="262">
        <v>8860</v>
      </c>
      <c r="I130" s="262">
        <v>8606</v>
      </c>
      <c r="J130" s="180">
        <v>15405</v>
      </c>
      <c r="K130" s="180">
        <v>15175</v>
      </c>
      <c r="L130" s="180">
        <v>13531</v>
      </c>
      <c r="M130" s="180">
        <v>11617</v>
      </c>
      <c r="N130" s="180">
        <v>5215</v>
      </c>
      <c r="O130" s="180">
        <v>9843</v>
      </c>
      <c r="P130" s="180">
        <v>6523</v>
      </c>
      <c r="Q130" s="180">
        <v>1575</v>
      </c>
      <c r="R130" s="257">
        <f t="shared" ref="R130:R136" si="34">SUM(F130:Q130)</f>
        <v>128314</v>
      </c>
    </row>
    <row r="131" s="139" customFormat="1" ht="24.75" customHeight="1" spans="1:18">
      <c r="A131" s="170"/>
      <c r="B131" s="200"/>
      <c r="C131" s="172"/>
      <c r="D131" s="173"/>
      <c r="E131" s="172"/>
      <c r="F131" s="172"/>
      <c r="G131" s="172"/>
      <c r="H131" s="172"/>
      <c r="I131" s="172"/>
      <c r="J131" s="172"/>
      <c r="K131" s="172"/>
      <c r="L131" s="172"/>
      <c r="M131" s="172"/>
      <c r="N131" s="172"/>
      <c r="O131" s="172"/>
      <c r="P131" s="172"/>
      <c r="Q131" s="172"/>
      <c r="R131" s="257">
        <f t="shared" si="34"/>
        <v>0</v>
      </c>
    </row>
    <row r="132" s="141" customFormat="1" ht="24.75" customHeight="1" spans="1:18">
      <c r="A132" s="289" t="s">
        <v>194</v>
      </c>
      <c r="B132" s="290"/>
      <c r="C132" s="180">
        <f t="shared" si="33"/>
        <v>30000</v>
      </c>
      <c r="D132" s="181"/>
      <c r="E132" s="262">
        <v>3000</v>
      </c>
      <c r="F132" s="262">
        <v>20000</v>
      </c>
      <c r="G132" s="262">
        <v>0</v>
      </c>
      <c r="H132" s="262">
        <v>3000</v>
      </c>
      <c r="I132" s="262">
        <v>3000</v>
      </c>
      <c r="J132" s="180">
        <v>0</v>
      </c>
      <c r="K132" s="180">
        <v>0</v>
      </c>
      <c r="L132" s="180">
        <v>0</v>
      </c>
      <c r="M132" s="180">
        <v>0</v>
      </c>
      <c r="N132" s="180">
        <v>0</v>
      </c>
      <c r="O132" s="180">
        <v>0</v>
      </c>
      <c r="P132" s="180">
        <v>0</v>
      </c>
      <c r="Q132" s="180">
        <v>1000</v>
      </c>
      <c r="R132" s="257">
        <f t="shared" si="34"/>
        <v>27000</v>
      </c>
    </row>
    <row r="133" s="139" customFormat="1" ht="24.75" customHeight="1" spans="1:18">
      <c r="A133" s="170"/>
      <c r="B133" s="200"/>
      <c r="C133" s="172"/>
      <c r="D133" s="173"/>
      <c r="E133" s="172"/>
      <c r="F133" s="172"/>
      <c r="G133" s="172"/>
      <c r="H133" s="172"/>
      <c r="I133" s="172"/>
      <c r="J133" s="172"/>
      <c r="K133" s="172"/>
      <c r="L133" s="172"/>
      <c r="M133" s="172"/>
      <c r="N133" s="172"/>
      <c r="O133" s="172"/>
      <c r="P133" s="172"/>
      <c r="Q133" s="172"/>
      <c r="R133" s="257">
        <f t="shared" si="34"/>
        <v>0</v>
      </c>
    </row>
    <row r="134" s="141" customFormat="1" ht="24.75" customHeight="1" spans="1:18">
      <c r="A134" s="289" t="s">
        <v>195</v>
      </c>
      <c r="B134" s="290"/>
      <c r="C134" s="180">
        <f t="shared" si="33"/>
        <v>262010</v>
      </c>
      <c r="D134" s="181">
        <f t="shared" ref="D134:Q134" si="35">SUM(D135:D136)</f>
        <v>4940</v>
      </c>
      <c r="E134" s="262">
        <f t="shared" si="35"/>
        <v>0</v>
      </c>
      <c r="F134" s="262">
        <f t="shared" si="35"/>
        <v>8612</v>
      </c>
      <c r="G134" s="262">
        <f t="shared" si="35"/>
        <v>32299</v>
      </c>
      <c r="H134" s="262">
        <f t="shared" si="35"/>
        <v>21610</v>
      </c>
      <c r="I134" s="262">
        <f t="shared" si="35"/>
        <v>24285</v>
      </c>
      <c r="J134" s="180">
        <f t="shared" si="35"/>
        <v>21457</v>
      </c>
      <c r="K134" s="180">
        <f t="shared" si="35"/>
        <v>22087</v>
      </c>
      <c r="L134" s="180">
        <f t="shared" si="35"/>
        <v>40300</v>
      </c>
      <c r="M134" s="180">
        <f t="shared" si="35"/>
        <v>28180</v>
      </c>
      <c r="N134" s="180">
        <f t="shared" si="35"/>
        <v>7006</v>
      </c>
      <c r="O134" s="180">
        <f t="shared" si="35"/>
        <v>24058</v>
      </c>
      <c r="P134" s="180">
        <f t="shared" si="35"/>
        <v>18302</v>
      </c>
      <c r="Q134" s="180">
        <f t="shared" si="35"/>
        <v>8874</v>
      </c>
      <c r="R134" s="257">
        <f t="shared" si="34"/>
        <v>257070</v>
      </c>
    </row>
    <row r="135" s="142" customFormat="1" ht="24.75" customHeight="1" spans="1:18">
      <c r="A135" s="304" t="s">
        <v>196</v>
      </c>
      <c r="B135" s="304" t="s">
        <v>197</v>
      </c>
      <c r="C135" s="182">
        <f t="shared" si="33"/>
        <v>1323</v>
      </c>
      <c r="D135" s="173"/>
      <c r="E135" s="172"/>
      <c r="F135" s="305">
        <v>61</v>
      </c>
      <c r="G135" s="305">
        <v>144</v>
      </c>
      <c r="H135" s="305">
        <v>149</v>
      </c>
      <c r="I135" s="305">
        <v>55</v>
      </c>
      <c r="J135" s="305">
        <v>337</v>
      </c>
      <c r="K135" s="335">
        <v>0</v>
      </c>
      <c r="L135" s="305">
        <v>75</v>
      </c>
      <c r="M135" s="305">
        <v>74</v>
      </c>
      <c r="N135" s="305">
        <v>169</v>
      </c>
      <c r="O135" s="305">
        <v>63</v>
      </c>
      <c r="P135" s="305">
        <v>196</v>
      </c>
      <c r="Q135" s="172"/>
      <c r="R135" s="257">
        <f t="shared" si="34"/>
        <v>1323</v>
      </c>
    </row>
    <row r="136" s="139" customFormat="1" ht="24.75" customHeight="1" spans="1:18">
      <c r="A136" s="170" t="s">
        <v>185</v>
      </c>
      <c r="B136" s="269"/>
      <c r="C136" s="182">
        <f t="shared" si="33"/>
        <v>260687</v>
      </c>
      <c r="D136" s="173">
        <v>4940</v>
      </c>
      <c r="E136" s="172">
        <v>0</v>
      </c>
      <c r="F136" s="172">
        <v>8551</v>
      </c>
      <c r="G136" s="172">
        <v>32155</v>
      </c>
      <c r="H136" s="172">
        <v>21461</v>
      </c>
      <c r="I136" s="172">
        <v>24230</v>
      </c>
      <c r="J136" s="172">
        <v>21120</v>
      </c>
      <c r="K136" s="172">
        <v>22087</v>
      </c>
      <c r="L136" s="172">
        <v>40225</v>
      </c>
      <c r="M136" s="172">
        <v>28106</v>
      </c>
      <c r="N136" s="172">
        <v>6837</v>
      </c>
      <c r="O136" s="172">
        <v>23995</v>
      </c>
      <c r="P136" s="172">
        <v>18106</v>
      </c>
      <c r="Q136" s="172">
        <v>8874</v>
      </c>
      <c r="R136" s="257">
        <f t="shared" si="34"/>
        <v>255747</v>
      </c>
    </row>
    <row r="137" s="139" customFormat="1" ht="24.75" customHeight="1" spans="1:18">
      <c r="A137" s="170"/>
      <c r="B137" s="306"/>
      <c r="C137" s="172"/>
      <c r="D137" s="173"/>
      <c r="E137" s="172"/>
      <c r="F137" s="172"/>
      <c r="G137" s="172"/>
      <c r="H137" s="172"/>
      <c r="I137" s="172"/>
      <c r="J137" s="172"/>
      <c r="K137" s="172"/>
      <c r="L137" s="172"/>
      <c r="M137" s="172"/>
      <c r="N137" s="172"/>
      <c r="O137" s="172"/>
      <c r="P137" s="172"/>
      <c r="Q137" s="172"/>
      <c r="R137" s="257"/>
    </row>
    <row r="138" s="141" customFormat="1" ht="24.75" customHeight="1" spans="1:18">
      <c r="A138" s="289" t="s">
        <v>198</v>
      </c>
      <c r="B138" s="290"/>
      <c r="C138" s="180">
        <f t="shared" ref="C138:C144" si="36">SUM(D138:Q138)</f>
        <v>43186</v>
      </c>
      <c r="D138" s="181">
        <v>0</v>
      </c>
      <c r="E138" s="262"/>
      <c r="F138" s="262">
        <v>2611</v>
      </c>
      <c r="G138" s="262">
        <v>5093</v>
      </c>
      <c r="H138" s="262">
        <v>2424</v>
      </c>
      <c r="I138" s="262">
        <v>1927</v>
      </c>
      <c r="J138" s="180">
        <v>11088</v>
      </c>
      <c r="K138" s="180">
        <v>2783</v>
      </c>
      <c r="L138" s="180">
        <v>2483</v>
      </c>
      <c r="M138" s="180">
        <v>2245</v>
      </c>
      <c r="N138" s="180">
        <v>1799</v>
      </c>
      <c r="O138" s="180">
        <v>1878</v>
      </c>
      <c r="P138" s="180">
        <v>2439</v>
      </c>
      <c r="Q138" s="180">
        <v>6416</v>
      </c>
      <c r="R138" s="257">
        <f>SUM(F138:Q138)</f>
        <v>43186</v>
      </c>
    </row>
    <row r="139" s="139" customFormat="1" ht="24.75" customHeight="1" spans="1:18">
      <c r="A139" s="170"/>
      <c r="B139" s="200"/>
      <c r="C139" s="172"/>
      <c r="D139" s="173"/>
      <c r="E139" s="172"/>
      <c r="F139" s="172"/>
      <c r="G139" s="172"/>
      <c r="H139" s="172"/>
      <c r="I139" s="172"/>
      <c r="J139" s="172"/>
      <c r="K139" s="172"/>
      <c r="L139" s="172"/>
      <c r="M139" s="172"/>
      <c r="N139" s="172"/>
      <c r="O139" s="172"/>
      <c r="P139" s="172"/>
      <c r="Q139" s="172"/>
      <c r="R139" s="257">
        <f>SUM(F139:Q139)</f>
        <v>0</v>
      </c>
    </row>
    <row r="140" s="141" customFormat="1" ht="24.75" customHeight="1" spans="1:18">
      <c r="A140" s="289" t="s">
        <v>199</v>
      </c>
      <c r="B140" s="290"/>
      <c r="C140" s="180">
        <f t="shared" si="36"/>
        <v>43060</v>
      </c>
      <c r="D140" s="181">
        <v>105</v>
      </c>
      <c r="E140" s="262">
        <v>1204</v>
      </c>
      <c r="F140" s="262">
        <v>4439</v>
      </c>
      <c r="G140" s="262">
        <v>3968</v>
      </c>
      <c r="H140" s="262">
        <v>1271</v>
      </c>
      <c r="I140" s="262">
        <v>8989</v>
      </c>
      <c r="J140" s="180">
        <v>6465</v>
      </c>
      <c r="K140" s="180">
        <v>749</v>
      </c>
      <c r="L140" s="180">
        <v>11641</v>
      </c>
      <c r="M140" s="180">
        <v>585</v>
      </c>
      <c r="N140" s="180">
        <v>345</v>
      </c>
      <c r="O140" s="180">
        <v>1694</v>
      </c>
      <c r="P140" s="180">
        <v>1605</v>
      </c>
      <c r="Q140" s="180">
        <v>0</v>
      </c>
      <c r="R140" s="257">
        <v>1204</v>
      </c>
    </row>
    <row r="141" s="139" customFormat="1" ht="24.75" customHeight="1" spans="1:18">
      <c r="A141" s="170"/>
      <c r="B141" s="200"/>
      <c r="C141" s="172">
        <f t="shared" si="36"/>
        <v>0</v>
      </c>
      <c r="D141" s="173"/>
      <c r="E141" s="172"/>
      <c r="F141" s="172"/>
      <c r="G141" s="172"/>
      <c r="H141" s="172"/>
      <c r="I141" s="172"/>
      <c r="J141" s="172"/>
      <c r="K141" s="172"/>
      <c r="L141" s="172"/>
      <c r="M141" s="172"/>
      <c r="N141" s="172"/>
      <c r="O141" s="172"/>
      <c r="P141" s="172"/>
      <c r="Q141" s="172"/>
      <c r="R141" s="257">
        <f>SUM(F141:Q141)</f>
        <v>0</v>
      </c>
    </row>
    <row r="142" s="141" customFormat="1" ht="24.75" customHeight="1" spans="1:18">
      <c r="A142" s="289" t="s">
        <v>200</v>
      </c>
      <c r="B142" s="290"/>
      <c r="C142" s="180">
        <f t="shared" si="36"/>
        <v>9229</v>
      </c>
      <c r="D142" s="181">
        <v>8</v>
      </c>
      <c r="E142" s="262"/>
      <c r="F142" s="262">
        <v>423</v>
      </c>
      <c r="G142" s="262">
        <v>1404</v>
      </c>
      <c r="H142" s="262">
        <v>796</v>
      </c>
      <c r="I142" s="262">
        <v>189</v>
      </c>
      <c r="J142" s="180">
        <v>1006</v>
      </c>
      <c r="K142" s="180">
        <v>1308</v>
      </c>
      <c r="L142" s="180">
        <v>1128</v>
      </c>
      <c r="M142" s="180">
        <v>2057</v>
      </c>
      <c r="N142" s="180">
        <v>125</v>
      </c>
      <c r="O142" s="180">
        <v>60</v>
      </c>
      <c r="P142" s="180">
        <v>725</v>
      </c>
      <c r="Q142" s="180">
        <v>0</v>
      </c>
      <c r="R142" s="257">
        <v>0</v>
      </c>
    </row>
    <row r="143" s="139" customFormat="1" ht="24.75" customHeight="1" spans="1:18">
      <c r="A143" s="170"/>
      <c r="B143" s="200"/>
      <c r="C143" s="172">
        <f t="shared" si="36"/>
        <v>0</v>
      </c>
      <c r="D143" s="173"/>
      <c r="E143" s="172"/>
      <c r="F143" s="172"/>
      <c r="G143" s="172"/>
      <c r="H143" s="172"/>
      <c r="I143" s="172"/>
      <c r="J143" s="172"/>
      <c r="K143" s="172"/>
      <c r="L143" s="172"/>
      <c r="M143" s="172"/>
      <c r="N143" s="172"/>
      <c r="O143" s="172"/>
      <c r="P143" s="172"/>
      <c r="Q143" s="172"/>
      <c r="R143" s="257">
        <f>SUM(F143:Q143)</f>
        <v>0</v>
      </c>
    </row>
    <row r="144" s="141" customFormat="1" ht="24.75" customHeight="1" spans="1:18">
      <c r="A144" s="289" t="s">
        <v>201</v>
      </c>
      <c r="B144" s="290"/>
      <c r="C144" s="180">
        <f t="shared" si="36"/>
        <v>327</v>
      </c>
      <c r="D144" s="181">
        <v>95</v>
      </c>
      <c r="E144" s="262"/>
      <c r="F144" s="262">
        <v>0</v>
      </c>
      <c r="G144" s="262">
        <v>0</v>
      </c>
      <c r="H144" s="262">
        <v>0</v>
      </c>
      <c r="I144" s="262">
        <v>0</v>
      </c>
      <c r="J144" s="180">
        <v>0</v>
      </c>
      <c r="K144" s="180">
        <v>116</v>
      </c>
      <c r="L144" s="180">
        <v>0</v>
      </c>
      <c r="M144" s="180">
        <v>116</v>
      </c>
      <c r="N144" s="180">
        <v>0</v>
      </c>
      <c r="O144" s="180">
        <v>0</v>
      </c>
      <c r="P144" s="180">
        <v>0</v>
      </c>
      <c r="Q144" s="180">
        <v>0</v>
      </c>
      <c r="R144" s="257">
        <f>SUM(F144:Q144)</f>
        <v>232</v>
      </c>
    </row>
    <row r="145" s="151" customFormat="1" ht="24.75" customHeight="1" spans="1:18">
      <c r="A145" s="307"/>
      <c r="B145" s="308"/>
      <c r="C145" s="266"/>
      <c r="D145" s="309"/>
      <c r="E145" s="266"/>
      <c r="F145" s="310"/>
      <c r="G145" s="310"/>
      <c r="H145" s="310"/>
      <c r="I145" s="310"/>
      <c r="J145" s="310"/>
      <c r="K145" s="336"/>
      <c r="L145" s="310"/>
      <c r="M145" s="310"/>
      <c r="N145" s="310"/>
      <c r="O145" s="310"/>
      <c r="P145" s="310"/>
      <c r="Q145" s="310"/>
      <c r="R145" s="338"/>
    </row>
    <row r="146" s="141" customFormat="1" ht="24.75" customHeight="1" spans="1:18">
      <c r="A146" s="289" t="s">
        <v>202</v>
      </c>
      <c r="B146" s="290"/>
      <c r="C146" s="180">
        <f>SUM(D146:Q146)</f>
        <v>48901</v>
      </c>
      <c r="D146" s="181"/>
      <c r="E146" s="262"/>
      <c r="F146" s="262">
        <v>14653</v>
      </c>
      <c r="G146" s="262">
        <v>6931</v>
      </c>
      <c r="H146" s="262">
        <v>1691</v>
      </c>
      <c r="I146" s="262">
        <v>2956</v>
      </c>
      <c r="J146" s="180">
        <v>1099</v>
      </c>
      <c r="K146" s="180">
        <v>3975</v>
      </c>
      <c r="L146" s="180">
        <v>6708</v>
      </c>
      <c r="M146" s="180">
        <v>2501</v>
      </c>
      <c r="N146" s="180">
        <v>1823</v>
      </c>
      <c r="O146" s="180">
        <v>2278</v>
      </c>
      <c r="P146" s="180">
        <v>4014</v>
      </c>
      <c r="Q146" s="180">
        <v>272</v>
      </c>
      <c r="R146" s="257">
        <f>SUM(F146:Q146)</f>
        <v>48901</v>
      </c>
    </row>
    <row r="147" s="151" customFormat="1" ht="24.75" customHeight="1" spans="1:18">
      <c r="A147" s="307"/>
      <c r="B147" s="308"/>
      <c r="C147" s="266"/>
      <c r="D147" s="309"/>
      <c r="E147" s="266"/>
      <c r="F147" s="310"/>
      <c r="G147" s="310"/>
      <c r="H147" s="310"/>
      <c r="I147" s="310"/>
      <c r="J147" s="310"/>
      <c r="K147" s="336"/>
      <c r="L147" s="310"/>
      <c r="M147" s="310"/>
      <c r="N147" s="310"/>
      <c r="O147" s="310"/>
      <c r="P147" s="310"/>
      <c r="Q147" s="310"/>
      <c r="R147" s="338"/>
    </row>
    <row r="148" s="141" customFormat="1" ht="24.75" customHeight="1" spans="1:18">
      <c r="A148" s="289" t="s">
        <v>203</v>
      </c>
      <c r="B148" s="290"/>
      <c r="C148" s="180">
        <f>SUM(D148:Q148)</f>
        <v>4144</v>
      </c>
      <c r="D148" s="181">
        <v>3</v>
      </c>
      <c r="E148" s="262"/>
      <c r="F148" s="262">
        <v>11</v>
      </c>
      <c r="G148" s="262">
        <v>544</v>
      </c>
      <c r="H148" s="262"/>
      <c r="I148" s="262">
        <v>478</v>
      </c>
      <c r="J148" s="180"/>
      <c r="K148" s="180">
        <v>144</v>
      </c>
      <c r="L148" s="180">
        <v>543</v>
      </c>
      <c r="M148" s="180">
        <v>244</v>
      </c>
      <c r="N148" s="180">
        <v>238</v>
      </c>
      <c r="O148" s="180">
        <v>846</v>
      </c>
      <c r="P148" s="180">
        <v>1057</v>
      </c>
      <c r="Q148" s="180">
        <v>36</v>
      </c>
      <c r="R148" s="257">
        <f>SUM(F148:Q148)</f>
        <v>4141</v>
      </c>
    </row>
    <row r="149" s="139" customFormat="1" ht="24.75" customHeight="1" spans="1:18">
      <c r="A149" s="170"/>
      <c r="B149" s="200"/>
      <c r="C149" s="172"/>
      <c r="D149" s="173"/>
      <c r="E149" s="172"/>
      <c r="F149" s="172"/>
      <c r="G149" s="172"/>
      <c r="H149" s="172"/>
      <c r="I149" s="172"/>
      <c r="J149" s="172"/>
      <c r="K149" s="172"/>
      <c r="L149" s="172"/>
      <c r="M149" s="172"/>
      <c r="N149" s="172"/>
      <c r="O149" s="172"/>
      <c r="P149" s="172"/>
      <c r="Q149" s="172"/>
      <c r="R149" s="257">
        <f>SUM(F149:Q149)</f>
        <v>0</v>
      </c>
    </row>
    <row r="150" s="141" customFormat="1" ht="24.75" customHeight="1" spans="1:18">
      <c r="A150" s="289" t="s">
        <v>204</v>
      </c>
      <c r="B150" s="290"/>
      <c r="C150" s="180">
        <f>SUM(D150:Q150)</f>
        <v>9451</v>
      </c>
      <c r="D150" s="181">
        <v>975</v>
      </c>
      <c r="E150" s="262">
        <v>4</v>
      </c>
      <c r="F150" s="262">
        <v>870</v>
      </c>
      <c r="G150" s="262">
        <v>1652</v>
      </c>
      <c r="H150" s="262">
        <v>762</v>
      </c>
      <c r="I150" s="262">
        <v>417</v>
      </c>
      <c r="J150" s="180">
        <v>1148</v>
      </c>
      <c r="K150" s="180">
        <v>984</v>
      </c>
      <c r="L150" s="180">
        <v>719</v>
      </c>
      <c r="M150" s="180">
        <v>438</v>
      </c>
      <c r="N150" s="180">
        <v>518</v>
      </c>
      <c r="O150" s="180">
        <v>556</v>
      </c>
      <c r="P150" s="180">
        <v>235</v>
      </c>
      <c r="Q150" s="180">
        <v>173</v>
      </c>
      <c r="R150" s="257">
        <f>SUM(F150:Q150)</f>
        <v>8472</v>
      </c>
    </row>
    <row r="151" s="139" customFormat="1" ht="24.75" customHeight="1" spans="1:18">
      <c r="A151" s="287"/>
      <c r="B151" s="218"/>
      <c r="C151" s="172"/>
      <c r="D151" s="173"/>
      <c r="E151" s="220"/>
      <c r="F151" s="220"/>
      <c r="G151" s="220"/>
      <c r="H151" s="220"/>
      <c r="I151" s="220"/>
      <c r="J151" s="172"/>
      <c r="K151" s="172"/>
      <c r="L151" s="172"/>
      <c r="M151" s="172"/>
      <c r="N151" s="172"/>
      <c r="O151" s="172"/>
      <c r="P151" s="172"/>
      <c r="Q151" s="172"/>
      <c r="R151" s="257"/>
    </row>
    <row r="152" s="141" customFormat="1" ht="24.75" customHeight="1" spans="1:18">
      <c r="A152" s="289" t="s">
        <v>205</v>
      </c>
      <c r="B152" s="290"/>
      <c r="C152" s="180">
        <f t="shared" ref="C152:C162" si="37">SUM(D152:Q152)</f>
        <v>496</v>
      </c>
      <c r="D152" s="181"/>
      <c r="E152" s="262"/>
      <c r="F152" s="262">
        <v>2</v>
      </c>
      <c r="G152" s="262">
        <v>7</v>
      </c>
      <c r="H152" s="262">
        <v>5</v>
      </c>
      <c r="I152" s="262">
        <v>4</v>
      </c>
      <c r="J152" s="180">
        <v>461</v>
      </c>
      <c r="K152" s="180">
        <v>4</v>
      </c>
      <c r="L152" s="180">
        <v>3</v>
      </c>
      <c r="M152" s="180">
        <v>2</v>
      </c>
      <c r="N152" s="180">
        <v>1</v>
      </c>
      <c r="O152" s="180">
        <v>4</v>
      </c>
      <c r="P152" s="180">
        <v>2</v>
      </c>
      <c r="Q152" s="180">
        <v>1</v>
      </c>
      <c r="R152" s="257">
        <f>SUM(F152:Q152)</f>
        <v>496</v>
      </c>
    </row>
    <row r="153" s="139" customFormat="1" ht="24.75" customHeight="1" spans="1:18">
      <c r="A153" s="287"/>
      <c r="B153" s="218"/>
      <c r="C153" s="172"/>
      <c r="D153" s="173"/>
      <c r="E153" s="220"/>
      <c r="F153" s="220"/>
      <c r="G153" s="220"/>
      <c r="H153" s="220"/>
      <c r="I153" s="220"/>
      <c r="J153" s="172"/>
      <c r="K153" s="172"/>
      <c r="L153" s="172"/>
      <c r="M153" s="172"/>
      <c r="N153" s="172"/>
      <c r="O153" s="172"/>
      <c r="P153" s="172"/>
      <c r="Q153" s="172"/>
      <c r="R153" s="257"/>
    </row>
    <row r="154" s="141" customFormat="1" ht="24.75" customHeight="1" spans="1:18">
      <c r="A154" s="289" t="s">
        <v>206</v>
      </c>
      <c r="B154" s="290"/>
      <c r="C154" s="180">
        <f t="shared" si="37"/>
        <v>901898</v>
      </c>
      <c r="D154" s="181">
        <f t="shared" ref="D154:Q154" si="38">SUM(D155:D158)</f>
        <v>59890</v>
      </c>
      <c r="E154" s="180">
        <f t="shared" si="38"/>
        <v>3478</v>
      </c>
      <c r="F154" s="180">
        <f t="shared" si="38"/>
        <v>122969</v>
      </c>
      <c r="G154" s="180">
        <f t="shared" si="38"/>
        <v>148503</v>
      </c>
      <c r="H154" s="180">
        <f t="shared" si="38"/>
        <v>52427</v>
      </c>
      <c r="I154" s="180">
        <f t="shared" si="38"/>
        <v>48845</v>
      </c>
      <c r="J154" s="180">
        <f t="shared" si="38"/>
        <v>47352</v>
      </c>
      <c r="K154" s="180">
        <f t="shared" si="38"/>
        <v>54930</v>
      </c>
      <c r="L154" s="180">
        <f t="shared" si="38"/>
        <v>119532</v>
      </c>
      <c r="M154" s="180">
        <f t="shared" si="38"/>
        <v>49106</v>
      </c>
      <c r="N154" s="180">
        <f t="shared" si="38"/>
        <v>38522</v>
      </c>
      <c r="O154" s="180">
        <f t="shared" si="38"/>
        <v>38594</v>
      </c>
      <c r="P154" s="180">
        <f t="shared" si="38"/>
        <v>48748</v>
      </c>
      <c r="Q154" s="180">
        <f t="shared" si="38"/>
        <v>69002</v>
      </c>
      <c r="R154" s="257">
        <f>SUM(F154:Q154)</f>
        <v>838530</v>
      </c>
    </row>
    <row r="155" s="139" customFormat="1" ht="24.75" customHeight="1" spans="1:18">
      <c r="A155" s="170" t="s">
        <v>207</v>
      </c>
      <c r="B155" s="171"/>
      <c r="C155" s="172">
        <f t="shared" si="37"/>
        <v>901898</v>
      </c>
      <c r="D155" s="173">
        <v>75358</v>
      </c>
      <c r="E155" s="172">
        <v>3478</v>
      </c>
      <c r="F155" s="219">
        <v>119205</v>
      </c>
      <c r="G155" s="219">
        <v>143722</v>
      </c>
      <c r="H155" s="219">
        <v>51795</v>
      </c>
      <c r="I155" s="219">
        <v>48389</v>
      </c>
      <c r="J155" s="219">
        <v>46260</v>
      </c>
      <c r="K155" s="219">
        <v>54303</v>
      </c>
      <c r="L155" s="219">
        <v>118359</v>
      </c>
      <c r="M155" s="219">
        <v>47991</v>
      </c>
      <c r="N155" s="219">
        <v>38114</v>
      </c>
      <c r="O155" s="219">
        <v>37856</v>
      </c>
      <c r="P155" s="219">
        <v>48401</v>
      </c>
      <c r="Q155" s="219">
        <v>68667</v>
      </c>
      <c r="R155" s="257">
        <f>SUM(F157:Q157)</f>
        <v>6246</v>
      </c>
    </row>
    <row r="156" s="139" customFormat="1" ht="24.75" customHeight="1" spans="1:18">
      <c r="A156" s="170" t="s">
        <v>208</v>
      </c>
      <c r="B156" s="171"/>
      <c r="C156" s="172">
        <f t="shared" si="37"/>
        <v>0</v>
      </c>
      <c r="D156" s="173">
        <v>-5681</v>
      </c>
      <c r="E156" s="172"/>
      <c r="F156" s="172">
        <v>681</v>
      </c>
      <c r="G156" s="172">
        <v>829</v>
      </c>
      <c r="H156" s="172">
        <v>392</v>
      </c>
      <c r="I156" s="172">
        <v>247</v>
      </c>
      <c r="J156" s="172">
        <v>516</v>
      </c>
      <c r="K156" s="172">
        <v>339</v>
      </c>
      <c r="L156" s="172">
        <v>920</v>
      </c>
      <c r="M156" s="172">
        <v>527</v>
      </c>
      <c r="N156" s="172">
        <v>264</v>
      </c>
      <c r="O156" s="172">
        <v>500</v>
      </c>
      <c r="P156" s="172">
        <v>236</v>
      </c>
      <c r="Q156" s="172">
        <v>230</v>
      </c>
      <c r="R156" s="257">
        <f>SUM(F156:Q156)</f>
        <v>5681</v>
      </c>
    </row>
    <row r="157" s="150" customFormat="1" ht="24.75" customHeight="1" spans="1:18">
      <c r="A157" s="195" t="s">
        <v>209</v>
      </c>
      <c r="B157" s="196"/>
      <c r="C157" s="245">
        <f t="shared" si="37"/>
        <v>0</v>
      </c>
      <c r="D157" s="188">
        <v>-6246</v>
      </c>
      <c r="E157" s="245"/>
      <c r="F157" s="245">
        <v>483</v>
      </c>
      <c r="G157" s="245">
        <v>3459</v>
      </c>
      <c r="H157" s="245">
        <v>240</v>
      </c>
      <c r="I157" s="245">
        <v>209</v>
      </c>
      <c r="J157" s="245">
        <v>576</v>
      </c>
      <c r="K157" s="245">
        <v>285</v>
      </c>
      <c r="L157" s="245">
        <v>213</v>
      </c>
      <c r="M157" s="245">
        <v>183</v>
      </c>
      <c r="N157" s="245">
        <v>144</v>
      </c>
      <c r="O157" s="245">
        <v>238</v>
      </c>
      <c r="P157" s="245">
        <v>111</v>
      </c>
      <c r="Q157" s="245">
        <v>105</v>
      </c>
      <c r="R157" s="258" t="e">
        <f>SUM(#REF!)</f>
        <v>#REF!</v>
      </c>
    </row>
    <row r="158" s="139" customFormat="1" ht="24.75" customHeight="1" spans="1:18">
      <c r="A158" s="170" t="s">
        <v>210</v>
      </c>
      <c r="B158" s="311"/>
      <c r="C158" s="172">
        <f t="shared" si="37"/>
        <v>0</v>
      </c>
      <c r="D158" s="173">
        <v>-3541</v>
      </c>
      <c r="E158" s="172"/>
      <c r="F158" s="172">
        <v>2600</v>
      </c>
      <c r="G158" s="172">
        <v>493</v>
      </c>
      <c r="H158" s="172"/>
      <c r="I158" s="172"/>
      <c r="J158" s="172"/>
      <c r="K158" s="172">
        <v>3</v>
      </c>
      <c r="L158" s="172">
        <v>40</v>
      </c>
      <c r="M158" s="172">
        <v>405</v>
      </c>
      <c r="N158" s="172"/>
      <c r="O158" s="172"/>
      <c r="P158" s="172"/>
      <c r="Q158" s="172"/>
      <c r="R158" s="339">
        <v>96.1</v>
      </c>
    </row>
    <row r="159" s="141" customFormat="1" ht="24.75" customHeight="1" spans="1:18">
      <c r="A159" s="273" t="s">
        <v>211</v>
      </c>
      <c r="B159" s="312"/>
      <c r="C159" s="275">
        <f t="shared" si="37"/>
        <v>47273</v>
      </c>
      <c r="D159" s="313">
        <f t="shared" ref="D159:Q159" si="39">SUM(D160:D162)</f>
        <v>2529</v>
      </c>
      <c r="E159" s="275">
        <f t="shared" si="39"/>
        <v>60</v>
      </c>
      <c r="F159" s="275">
        <f t="shared" si="39"/>
        <v>375</v>
      </c>
      <c r="G159" s="275">
        <f t="shared" si="39"/>
        <v>1475</v>
      </c>
      <c r="H159" s="275">
        <f t="shared" si="39"/>
        <v>264</v>
      </c>
      <c r="I159" s="275">
        <f t="shared" si="39"/>
        <v>367</v>
      </c>
      <c r="J159" s="275">
        <f t="shared" si="39"/>
        <v>467</v>
      </c>
      <c r="K159" s="275">
        <f t="shared" si="39"/>
        <v>373</v>
      </c>
      <c r="L159" s="275">
        <f t="shared" si="39"/>
        <v>862</v>
      </c>
      <c r="M159" s="275">
        <f t="shared" si="39"/>
        <v>1077</v>
      </c>
      <c r="N159" s="275">
        <f t="shared" si="39"/>
        <v>541</v>
      </c>
      <c r="O159" s="275">
        <f t="shared" si="39"/>
        <v>474</v>
      </c>
      <c r="P159" s="275">
        <f t="shared" si="39"/>
        <v>409</v>
      </c>
      <c r="Q159" s="275">
        <f t="shared" si="39"/>
        <v>38000</v>
      </c>
      <c r="R159" s="339">
        <f t="shared" ref="R159:R164" si="40">SUM(F159:Q159)</f>
        <v>44684</v>
      </c>
    </row>
    <row r="160" s="152" customFormat="1" ht="24.75" customHeight="1" spans="1:256">
      <c r="A160" s="314" t="s">
        <v>212</v>
      </c>
      <c r="B160" s="171"/>
      <c r="C160" s="172">
        <f t="shared" si="37"/>
        <v>47273</v>
      </c>
      <c r="D160" s="173">
        <v>4033</v>
      </c>
      <c r="E160" s="172">
        <v>60</v>
      </c>
      <c r="F160" s="172">
        <v>290</v>
      </c>
      <c r="G160" s="172">
        <v>1220</v>
      </c>
      <c r="H160" s="172">
        <v>194</v>
      </c>
      <c r="I160" s="172">
        <v>302</v>
      </c>
      <c r="J160" s="172">
        <v>307</v>
      </c>
      <c r="K160" s="172">
        <v>263</v>
      </c>
      <c r="L160" s="172">
        <v>727</v>
      </c>
      <c r="M160" s="172">
        <v>932</v>
      </c>
      <c r="N160" s="172">
        <v>456</v>
      </c>
      <c r="O160" s="172">
        <v>394</v>
      </c>
      <c r="P160" s="172">
        <v>349</v>
      </c>
      <c r="Q160" s="245">
        <v>37746</v>
      </c>
      <c r="R160" s="340">
        <f t="shared" si="40"/>
        <v>43180</v>
      </c>
      <c r="S160" s="341"/>
      <c r="T160" s="341"/>
      <c r="U160" s="341"/>
      <c r="V160" s="341"/>
      <c r="W160" s="341"/>
      <c r="X160" s="341"/>
      <c r="Y160" s="341"/>
      <c r="Z160" s="341"/>
      <c r="AA160" s="341"/>
      <c r="AB160" s="341"/>
      <c r="AC160" s="341"/>
      <c r="AD160" s="341"/>
      <c r="AF160" s="344"/>
      <c r="AH160" s="341"/>
      <c r="AI160" s="344"/>
      <c r="AJ160" s="344"/>
      <c r="AK160" s="341"/>
      <c r="AL160" s="341"/>
      <c r="AM160" s="341"/>
      <c r="AN160" s="341"/>
      <c r="AO160" s="341"/>
      <c r="AP160" s="341"/>
      <c r="AQ160" s="341"/>
      <c r="AR160" s="341"/>
      <c r="AS160" s="341"/>
      <c r="AT160" s="341"/>
      <c r="AU160" s="341"/>
      <c r="AV160" s="341"/>
      <c r="AX160" s="344"/>
      <c r="AZ160" s="341"/>
      <c r="BA160" s="344"/>
      <c r="BB160" s="344"/>
      <c r="BC160" s="341"/>
      <c r="BD160" s="341"/>
      <c r="BE160" s="341"/>
      <c r="BF160" s="341"/>
      <c r="BG160" s="341"/>
      <c r="BH160" s="341"/>
      <c r="BI160" s="341"/>
      <c r="BJ160" s="341"/>
      <c r="BK160" s="341"/>
      <c r="BL160" s="341"/>
      <c r="BM160" s="341"/>
      <c r="BN160" s="341"/>
      <c r="BP160" s="344"/>
      <c r="BR160" s="341"/>
      <c r="BS160" s="344"/>
      <c r="BT160" s="344"/>
      <c r="BU160" s="341"/>
      <c r="BV160" s="341"/>
      <c r="BW160" s="341"/>
      <c r="BX160" s="341"/>
      <c r="BY160" s="341"/>
      <c r="BZ160" s="341"/>
      <c r="CA160" s="341"/>
      <c r="CB160" s="341"/>
      <c r="CC160" s="341"/>
      <c r="CD160" s="341"/>
      <c r="CE160" s="341"/>
      <c r="CF160" s="341"/>
      <c r="CH160" s="344"/>
      <c r="CJ160" s="341"/>
      <c r="CK160" s="344"/>
      <c r="CL160" s="344"/>
      <c r="CM160" s="341"/>
      <c r="CN160" s="341"/>
      <c r="CO160" s="341"/>
      <c r="CP160" s="341"/>
      <c r="CQ160" s="341"/>
      <c r="CR160" s="341"/>
      <c r="CS160" s="341"/>
      <c r="CT160" s="341"/>
      <c r="CU160" s="341"/>
      <c r="CV160" s="341"/>
      <c r="CW160" s="341"/>
      <c r="CX160" s="341"/>
      <c r="CZ160" s="344"/>
      <c r="DB160" s="341"/>
      <c r="DC160" s="344"/>
      <c r="DD160" s="344"/>
      <c r="DE160" s="341"/>
      <c r="DF160" s="341"/>
      <c r="DG160" s="341"/>
      <c r="DH160" s="341"/>
      <c r="DI160" s="341"/>
      <c r="DJ160" s="341"/>
      <c r="DK160" s="341"/>
      <c r="DL160" s="341"/>
      <c r="DM160" s="341"/>
      <c r="DN160" s="341"/>
      <c r="DO160" s="341"/>
      <c r="DP160" s="341"/>
      <c r="DR160" s="344"/>
      <c r="DT160" s="341"/>
      <c r="DU160" s="344"/>
      <c r="DV160" s="344"/>
      <c r="DW160" s="341"/>
      <c r="DX160" s="341"/>
      <c r="DY160" s="341"/>
      <c r="DZ160" s="341"/>
      <c r="EA160" s="341"/>
      <c r="EB160" s="341"/>
      <c r="EC160" s="341"/>
      <c r="ED160" s="341"/>
      <c r="EE160" s="341"/>
      <c r="EF160" s="341"/>
      <c r="EG160" s="341"/>
      <c r="EH160" s="341"/>
      <c r="EJ160" s="344"/>
      <c r="EL160" s="341"/>
      <c r="EM160" s="344"/>
      <c r="EN160" s="344"/>
      <c r="EO160" s="341"/>
      <c r="EP160" s="341"/>
      <c r="EQ160" s="341"/>
      <c r="ER160" s="341"/>
      <c r="ES160" s="341"/>
      <c r="ET160" s="341"/>
      <c r="EU160" s="341"/>
      <c r="EV160" s="341"/>
      <c r="EW160" s="341"/>
      <c r="EX160" s="341"/>
      <c r="EY160" s="341"/>
      <c r="EZ160" s="341"/>
      <c r="FB160" s="344"/>
      <c r="FD160" s="341"/>
      <c r="FE160" s="344"/>
      <c r="FF160" s="344"/>
      <c r="FG160" s="341"/>
      <c r="FH160" s="341"/>
      <c r="FI160" s="341"/>
      <c r="FJ160" s="341"/>
      <c r="FK160" s="341"/>
      <c r="FL160" s="341"/>
      <c r="FM160" s="341"/>
      <c r="FN160" s="341"/>
      <c r="FO160" s="341"/>
      <c r="FP160" s="341"/>
      <c r="FQ160" s="341"/>
      <c r="FR160" s="341"/>
      <c r="FT160" s="344"/>
      <c r="FV160" s="341"/>
      <c r="FW160" s="344"/>
      <c r="FX160" s="344"/>
      <c r="FY160" s="341"/>
      <c r="FZ160" s="341"/>
      <c r="GA160" s="341"/>
      <c r="GB160" s="341"/>
      <c r="GC160" s="341"/>
      <c r="GD160" s="341"/>
      <c r="GE160" s="341"/>
      <c r="GF160" s="341"/>
      <c r="GG160" s="341"/>
      <c r="GH160" s="341"/>
      <c r="GI160" s="341"/>
      <c r="GJ160" s="341"/>
      <c r="GL160" s="344"/>
      <c r="GN160" s="341"/>
      <c r="GO160" s="344"/>
      <c r="GP160" s="344"/>
      <c r="GQ160" s="341"/>
      <c r="GR160" s="341"/>
      <c r="GS160" s="341"/>
      <c r="GT160" s="341"/>
      <c r="GU160" s="341"/>
      <c r="GV160" s="341"/>
      <c r="GW160" s="341"/>
      <c r="GX160" s="341"/>
      <c r="GY160" s="341"/>
      <c r="GZ160" s="341"/>
      <c r="HA160" s="341"/>
      <c r="HB160" s="341"/>
      <c r="HD160" s="344"/>
      <c r="HF160" s="341"/>
      <c r="HG160" s="344"/>
      <c r="HH160" s="344"/>
      <c r="HI160" s="341"/>
      <c r="HJ160" s="341"/>
      <c r="HK160" s="341"/>
      <c r="HL160" s="341"/>
      <c r="HM160" s="341"/>
      <c r="HN160" s="341"/>
      <c r="HO160" s="341"/>
      <c r="HP160" s="341"/>
      <c r="HQ160" s="341"/>
      <c r="HR160" s="341"/>
      <c r="HS160" s="341"/>
      <c r="HT160" s="341"/>
      <c r="HV160" s="344"/>
      <c r="HX160" s="341"/>
      <c r="HY160" s="344"/>
      <c r="HZ160" s="344"/>
      <c r="IA160" s="341"/>
      <c r="IB160" s="341"/>
      <c r="IC160" s="341"/>
      <c r="ID160" s="341"/>
      <c r="IE160" s="341"/>
      <c r="IF160" s="341"/>
      <c r="IG160" s="341"/>
      <c r="IH160" s="341"/>
      <c r="II160" s="341"/>
      <c r="IJ160" s="341"/>
      <c r="IK160" s="341"/>
      <c r="IL160" s="341"/>
      <c r="IN160" s="344"/>
      <c r="IP160" s="341"/>
      <c r="IQ160" s="344"/>
      <c r="IR160" s="344"/>
      <c r="IS160" s="341"/>
      <c r="IT160" s="341"/>
      <c r="IU160" s="341"/>
      <c r="IV160" s="341"/>
    </row>
    <row r="161" s="139" customFormat="1" ht="24.75" customHeight="1" spans="1:18">
      <c r="A161" s="315" t="s">
        <v>213</v>
      </c>
      <c r="B161" s="316"/>
      <c r="C161" s="220">
        <f t="shared" si="37"/>
        <v>0</v>
      </c>
      <c r="D161" s="317">
        <v>-1320</v>
      </c>
      <c r="E161" s="220"/>
      <c r="F161" s="318">
        <v>85</v>
      </c>
      <c r="G161" s="318">
        <v>255</v>
      </c>
      <c r="H161" s="318">
        <v>70</v>
      </c>
      <c r="I161" s="318">
        <v>65</v>
      </c>
      <c r="J161" s="318">
        <v>160</v>
      </c>
      <c r="K161" s="318">
        <v>110</v>
      </c>
      <c r="L161" s="318">
        <v>135</v>
      </c>
      <c r="M161" s="318">
        <v>145</v>
      </c>
      <c r="N161" s="318">
        <v>85</v>
      </c>
      <c r="O161" s="318">
        <v>80</v>
      </c>
      <c r="P161" s="318">
        <v>60</v>
      </c>
      <c r="Q161" s="318">
        <v>70</v>
      </c>
      <c r="R161" s="342">
        <f t="shared" si="40"/>
        <v>1320</v>
      </c>
    </row>
    <row r="162" s="139" customFormat="1" ht="24.75" customHeight="1" spans="1:18">
      <c r="A162" s="170" t="s">
        <v>210</v>
      </c>
      <c r="B162" s="171"/>
      <c r="C162" s="172">
        <f t="shared" si="37"/>
        <v>0</v>
      </c>
      <c r="D162" s="173">
        <v>-184</v>
      </c>
      <c r="E162" s="172"/>
      <c r="F162" s="172"/>
      <c r="G162" s="172"/>
      <c r="H162" s="172"/>
      <c r="I162" s="172"/>
      <c r="J162" s="172"/>
      <c r="K162" s="172"/>
      <c r="L162" s="172"/>
      <c r="M162" s="172"/>
      <c r="N162" s="172"/>
      <c r="O162" s="172"/>
      <c r="P162" s="172"/>
      <c r="Q162" s="172">
        <v>184</v>
      </c>
      <c r="R162" s="257">
        <f t="shared" si="40"/>
        <v>184</v>
      </c>
    </row>
    <row r="163" s="141" customFormat="1" ht="24.75" customHeight="1" spans="1:18">
      <c r="A163" s="178" t="s">
        <v>214</v>
      </c>
      <c r="B163" s="179"/>
      <c r="C163" s="180">
        <f t="shared" ref="C163:Q163" si="41">SUM(C164:C165)</f>
        <v>193</v>
      </c>
      <c r="D163" s="181">
        <f t="shared" si="41"/>
        <v>0</v>
      </c>
      <c r="E163" s="180">
        <f t="shared" si="41"/>
        <v>0</v>
      </c>
      <c r="F163" s="180">
        <f t="shared" si="41"/>
        <v>135</v>
      </c>
      <c r="G163" s="180">
        <f t="shared" si="41"/>
        <v>14</v>
      </c>
      <c r="H163" s="180">
        <f t="shared" si="41"/>
        <v>10</v>
      </c>
      <c r="I163" s="180">
        <f t="shared" si="41"/>
        <v>3</v>
      </c>
      <c r="J163" s="180">
        <f t="shared" si="41"/>
        <v>6</v>
      </c>
      <c r="K163" s="180">
        <f t="shared" si="41"/>
        <v>3</v>
      </c>
      <c r="L163" s="180">
        <f t="shared" si="41"/>
        <v>4</v>
      </c>
      <c r="M163" s="180">
        <f t="shared" si="41"/>
        <v>3</v>
      </c>
      <c r="N163" s="180">
        <f t="shared" si="41"/>
        <v>7</v>
      </c>
      <c r="O163" s="180">
        <f t="shared" si="41"/>
        <v>4</v>
      </c>
      <c r="P163" s="180">
        <f t="shared" si="41"/>
        <v>2</v>
      </c>
      <c r="Q163" s="180">
        <f t="shared" si="41"/>
        <v>2</v>
      </c>
      <c r="R163" s="257">
        <f t="shared" si="40"/>
        <v>193</v>
      </c>
    </row>
    <row r="164" s="139" customFormat="1" ht="24.75" customHeight="1" spans="1:18">
      <c r="A164" s="314" t="s">
        <v>212</v>
      </c>
      <c r="B164" s="171"/>
      <c r="C164" s="172">
        <f>SUM(D164:Q164)</f>
        <v>193</v>
      </c>
      <c r="D164" s="173"/>
      <c r="E164" s="172"/>
      <c r="F164" s="172">
        <v>135</v>
      </c>
      <c r="G164" s="172">
        <v>14</v>
      </c>
      <c r="H164" s="172">
        <v>10</v>
      </c>
      <c r="I164" s="172">
        <v>3</v>
      </c>
      <c r="J164" s="172">
        <v>6</v>
      </c>
      <c r="K164" s="172">
        <v>3</v>
      </c>
      <c r="L164" s="172">
        <v>4</v>
      </c>
      <c r="M164" s="172">
        <v>3</v>
      </c>
      <c r="N164" s="172">
        <v>7</v>
      </c>
      <c r="O164" s="172">
        <v>4</v>
      </c>
      <c r="P164" s="172">
        <v>2</v>
      </c>
      <c r="Q164" s="172">
        <v>2</v>
      </c>
      <c r="R164" s="257">
        <f t="shared" si="40"/>
        <v>193</v>
      </c>
    </row>
    <row r="165" s="139" customFormat="1" ht="24.75" customHeight="1" spans="1:18">
      <c r="A165" s="314" t="s">
        <v>215</v>
      </c>
      <c r="B165" s="171"/>
      <c r="C165" s="172"/>
      <c r="D165" s="173"/>
      <c r="E165" s="172"/>
      <c r="F165" s="172"/>
      <c r="G165" s="172"/>
      <c r="H165" s="172"/>
      <c r="I165" s="172"/>
      <c r="J165" s="172"/>
      <c r="K165" s="172"/>
      <c r="L165" s="172"/>
      <c r="M165" s="172"/>
      <c r="N165" s="172"/>
      <c r="O165" s="172"/>
      <c r="P165" s="172"/>
      <c r="Q165" s="172"/>
      <c r="R165" s="257"/>
    </row>
    <row r="166" s="139" customFormat="1" ht="24.75" customHeight="1" spans="1:18">
      <c r="A166" s="170" t="s">
        <v>216</v>
      </c>
      <c r="B166" s="171"/>
      <c r="C166" s="172">
        <f>SUM(D166:Q166)</f>
        <v>47967</v>
      </c>
      <c r="D166" s="173">
        <f t="shared" ref="D166:Q166" si="42">SUM(D167,D185)</f>
        <v>-4511</v>
      </c>
      <c r="E166" s="172">
        <f t="shared" si="42"/>
        <v>0</v>
      </c>
      <c r="F166" s="172">
        <f t="shared" si="42"/>
        <v>16865</v>
      </c>
      <c r="G166" s="172">
        <f t="shared" si="42"/>
        <v>12798</v>
      </c>
      <c r="H166" s="172">
        <f t="shared" si="42"/>
        <v>4027</v>
      </c>
      <c r="I166" s="172">
        <f t="shared" si="42"/>
        <v>1675</v>
      </c>
      <c r="J166" s="172">
        <f t="shared" si="42"/>
        <v>4546</v>
      </c>
      <c r="K166" s="172">
        <f t="shared" si="42"/>
        <v>5926</v>
      </c>
      <c r="L166" s="172">
        <f t="shared" si="42"/>
        <v>1105</v>
      </c>
      <c r="M166" s="172">
        <f t="shared" si="42"/>
        <v>873</v>
      </c>
      <c r="N166" s="172">
        <f t="shared" si="42"/>
        <v>1672</v>
      </c>
      <c r="O166" s="172">
        <f t="shared" si="42"/>
        <v>1816</v>
      </c>
      <c r="P166" s="172">
        <f t="shared" si="42"/>
        <v>622</v>
      </c>
      <c r="Q166" s="172">
        <f t="shared" si="42"/>
        <v>553</v>
      </c>
      <c r="R166" s="257">
        <f>SUM(F166:Q166)</f>
        <v>52478</v>
      </c>
    </row>
    <row r="167" s="153" customFormat="1" ht="24.75" customHeight="1" spans="1:18">
      <c r="A167" s="319" t="s">
        <v>217</v>
      </c>
      <c r="B167" s="320"/>
      <c r="C167" s="182">
        <f t="shared" ref="C167:Q167" si="43">C168+C169</f>
        <v>47608</v>
      </c>
      <c r="D167" s="321">
        <f t="shared" si="43"/>
        <v>-4327</v>
      </c>
      <c r="E167" s="182">
        <f t="shared" si="43"/>
        <v>0</v>
      </c>
      <c r="F167" s="182">
        <f t="shared" si="43"/>
        <v>16665</v>
      </c>
      <c r="G167" s="182">
        <f t="shared" si="43"/>
        <v>12754</v>
      </c>
      <c r="H167" s="182">
        <f t="shared" si="43"/>
        <v>3995</v>
      </c>
      <c r="I167" s="182">
        <f t="shared" si="43"/>
        <v>1653</v>
      </c>
      <c r="J167" s="182">
        <f t="shared" si="43"/>
        <v>4463</v>
      </c>
      <c r="K167" s="182">
        <f t="shared" si="43"/>
        <v>5899</v>
      </c>
      <c r="L167" s="182">
        <f t="shared" si="43"/>
        <v>1089</v>
      </c>
      <c r="M167" s="182">
        <f t="shared" si="43"/>
        <v>819</v>
      </c>
      <c r="N167" s="182">
        <f t="shared" si="43"/>
        <v>1665</v>
      </c>
      <c r="O167" s="182">
        <f t="shared" si="43"/>
        <v>1789</v>
      </c>
      <c r="P167" s="182">
        <f t="shared" si="43"/>
        <v>608</v>
      </c>
      <c r="Q167" s="182">
        <f t="shared" si="43"/>
        <v>536</v>
      </c>
      <c r="R167" s="257">
        <f>SUM(F167:Q167)</f>
        <v>51935</v>
      </c>
    </row>
    <row r="168" s="148" customFormat="1" ht="24.75" customHeight="1" spans="1:18">
      <c r="A168" s="170" t="s">
        <v>218</v>
      </c>
      <c r="B168" s="171"/>
      <c r="C168" s="172">
        <f>SUM(D168:Q168)</f>
        <v>1046</v>
      </c>
      <c r="D168" s="173"/>
      <c r="E168" s="172"/>
      <c r="F168" s="172">
        <v>1046</v>
      </c>
      <c r="G168" s="322"/>
      <c r="H168" s="322"/>
      <c r="I168" s="322"/>
      <c r="J168" s="322"/>
      <c r="K168" s="322"/>
      <c r="L168" s="322"/>
      <c r="M168" s="322"/>
      <c r="N168" s="322"/>
      <c r="O168" s="322"/>
      <c r="P168" s="322"/>
      <c r="Q168" s="322"/>
      <c r="R168" s="257">
        <f>SUM(F168:Q168)</f>
        <v>1046</v>
      </c>
    </row>
    <row r="169" s="154" customFormat="1" ht="24.75" customHeight="1" spans="1:18">
      <c r="A169" s="170" t="s">
        <v>219</v>
      </c>
      <c r="B169" s="171"/>
      <c r="C169" s="172">
        <f t="shared" ref="C169:Q169" si="44">SUM(C170:C183)</f>
        <v>46562</v>
      </c>
      <c r="D169" s="173">
        <f t="shared" si="44"/>
        <v>-4327</v>
      </c>
      <c r="E169" s="172">
        <f t="shared" si="44"/>
        <v>0</v>
      </c>
      <c r="F169" s="172">
        <f t="shared" si="44"/>
        <v>15619</v>
      </c>
      <c r="G169" s="172">
        <f t="shared" si="44"/>
        <v>12754</v>
      </c>
      <c r="H169" s="172">
        <f t="shared" si="44"/>
        <v>3995</v>
      </c>
      <c r="I169" s="172">
        <f t="shared" si="44"/>
        <v>1653</v>
      </c>
      <c r="J169" s="172">
        <f t="shared" si="44"/>
        <v>4463</v>
      </c>
      <c r="K169" s="172">
        <f t="shared" si="44"/>
        <v>5899</v>
      </c>
      <c r="L169" s="172">
        <f t="shared" si="44"/>
        <v>1089</v>
      </c>
      <c r="M169" s="172">
        <f t="shared" si="44"/>
        <v>819</v>
      </c>
      <c r="N169" s="172">
        <f t="shared" si="44"/>
        <v>1665</v>
      </c>
      <c r="O169" s="172">
        <f t="shared" si="44"/>
        <v>1789</v>
      </c>
      <c r="P169" s="172">
        <f t="shared" si="44"/>
        <v>608</v>
      </c>
      <c r="Q169" s="172">
        <f t="shared" si="44"/>
        <v>536</v>
      </c>
      <c r="R169" s="257">
        <f>SUM(F169:Q169)</f>
        <v>50889</v>
      </c>
    </row>
    <row r="170" s="154" customFormat="1" ht="24.75" customHeight="1" spans="1:18">
      <c r="A170" s="323" t="s">
        <v>220</v>
      </c>
      <c r="B170" s="196" t="s">
        <v>221</v>
      </c>
      <c r="C170" s="245">
        <f t="shared" ref="C170:C183" si="45">SUM(D170:Q170)</f>
        <v>11281</v>
      </c>
      <c r="D170" s="239"/>
      <c r="E170" s="240"/>
      <c r="F170" s="240">
        <v>4597</v>
      </c>
      <c r="G170" s="240">
        <v>941</v>
      </c>
      <c r="H170" s="240">
        <v>880</v>
      </c>
      <c r="I170" s="240">
        <v>506</v>
      </c>
      <c r="J170" s="240">
        <v>810</v>
      </c>
      <c r="K170" s="240">
        <v>791</v>
      </c>
      <c r="L170" s="240">
        <v>717</v>
      </c>
      <c r="M170" s="240">
        <v>430</v>
      </c>
      <c r="N170" s="240">
        <v>577</v>
      </c>
      <c r="O170" s="240">
        <v>374</v>
      </c>
      <c r="P170" s="240">
        <v>291</v>
      </c>
      <c r="Q170" s="240">
        <v>367</v>
      </c>
      <c r="R170" s="257">
        <f>SUM(F170:Q170)</f>
        <v>11281</v>
      </c>
    </row>
    <row r="171" s="154" customFormat="1" ht="24.75" customHeight="1" spans="1:18">
      <c r="A171" s="323" t="s">
        <v>222</v>
      </c>
      <c r="B171" s="195" t="s">
        <v>223</v>
      </c>
      <c r="C171" s="245">
        <f t="shared" si="45"/>
        <v>91</v>
      </c>
      <c r="D171" s="239">
        <v>34</v>
      </c>
      <c r="E171" s="240"/>
      <c r="F171" s="240">
        <v>8</v>
      </c>
      <c r="G171" s="240">
        <v>8</v>
      </c>
      <c r="H171" s="240">
        <v>3</v>
      </c>
      <c r="I171" s="240">
        <v>4</v>
      </c>
      <c r="J171" s="240">
        <v>4</v>
      </c>
      <c r="K171" s="240">
        <v>4</v>
      </c>
      <c r="L171" s="240">
        <v>4</v>
      </c>
      <c r="M171" s="240">
        <v>2</v>
      </c>
      <c r="N171" s="240">
        <v>2</v>
      </c>
      <c r="O171" s="240">
        <v>9</v>
      </c>
      <c r="P171" s="240">
        <v>4</v>
      </c>
      <c r="Q171" s="240">
        <v>5</v>
      </c>
      <c r="R171" s="257">
        <f t="shared" ref="R171:R183" si="46">SUM(F171:Q171)</f>
        <v>57</v>
      </c>
    </row>
    <row r="172" s="154" customFormat="1" ht="24.75" customHeight="1" spans="1:18">
      <c r="A172" s="323" t="s">
        <v>224</v>
      </c>
      <c r="B172" s="196" t="s">
        <v>225</v>
      </c>
      <c r="C172" s="245">
        <f t="shared" si="45"/>
        <v>22659</v>
      </c>
      <c r="D172" s="239"/>
      <c r="E172" s="240"/>
      <c r="F172" s="240">
        <v>2690</v>
      </c>
      <c r="G172" s="240">
        <v>11605</v>
      </c>
      <c r="H172" s="240">
        <v>215</v>
      </c>
      <c r="I172" s="240">
        <v>1040</v>
      </c>
      <c r="J172" s="240">
        <v>3501</v>
      </c>
      <c r="K172" s="240">
        <v>1044</v>
      </c>
      <c r="L172" s="240">
        <v>268</v>
      </c>
      <c r="M172" s="240">
        <v>287</v>
      </c>
      <c r="N172" s="240">
        <v>778</v>
      </c>
      <c r="O172" s="240">
        <v>1117</v>
      </c>
      <c r="P172" s="240">
        <v>114</v>
      </c>
      <c r="Q172" s="240"/>
      <c r="R172" s="257">
        <f t="shared" si="46"/>
        <v>22659</v>
      </c>
    </row>
    <row r="173" s="154" customFormat="1" ht="24.75" customHeight="1" spans="1:18">
      <c r="A173" s="323" t="s">
        <v>226</v>
      </c>
      <c r="B173" s="195" t="s">
        <v>227</v>
      </c>
      <c r="C173" s="245">
        <f t="shared" si="45"/>
        <v>11847</v>
      </c>
      <c r="D173" s="239"/>
      <c r="E173" s="240"/>
      <c r="F173" s="240">
        <v>8101</v>
      </c>
      <c r="G173" s="240"/>
      <c r="H173" s="240"/>
      <c r="I173" s="240"/>
      <c r="J173" s="240"/>
      <c r="K173" s="240">
        <v>3746</v>
      </c>
      <c r="L173" s="240"/>
      <c r="M173" s="240"/>
      <c r="N173" s="240"/>
      <c r="O173" s="240"/>
      <c r="P173" s="240"/>
      <c r="Q173" s="240"/>
      <c r="R173" s="257">
        <f t="shared" si="46"/>
        <v>11847</v>
      </c>
    </row>
    <row r="174" s="154" customFormat="1" ht="24.75" customHeight="1" spans="1:18">
      <c r="A174" s="323" t="s">
        <v>228</v>
      </c>
      <c r="B174" s="195" t="s">
        <v>229</v>
      </c>
      <c r="C174" s="245">
        <f t="shared" si="45"/>
        <v>580</v>
      </c>
      <c r="D174" s="239">
        <v>580</v>
      </c>
      <c r="E174" s="240"/>
      <c r="F174" s="240"/>
      <c r="G174" s="240"/>
      <c r="H174" s="240"/>
      <c r="I174" s="240"/>
      <c r="J174" s="240"/>
      <c r="K174" s="240"/>
      <c r="L174" s="240"/>
      <c r="M174" s="240"/>
      <c r="N174" s="240"/>
      <c r="O174" s="240"/>
      <c r="P174" s="240"/>
      <c r="Q174" s="240"/>
      <c r="R174" s="257">
        <f t="shared" si="46"/>
        <v>0</v>
      </c>
    </row>
    <row r="175" s="155" customFormat="1" ht="24.75" customHeight="1" spans="1:18">
      <c r="A175" s="323" t="s">
        <v>230</v>
      </c>
      <c r="B175" s="195" t="s">
        <v>231</v>
      </c>
      <c r="C175" s="245">
        <f t="shared" si="45"/>
        <v>63</v>
      </c>
      <c r="D175" s="198"/>
      <c r="E175" s="199"/>
      <c r="F175" s="199"/>
      <c r="G175" s="199"/>
      <c r="H175" s="199"/>
      <c r="I175" s="199"/>
      <c r="J175" s="199"/>
      <c r="K175" s="199"/>
      <c r="L175" s="199"/>
      <c r="M175" s="199"/>
      <c r="N175" s="199"/>
      <c r="O175" s="199"/>
      <c r="P175" s="199"/>
      <c r="Q175" s="199">
        <v>63</v>
      </c>
      <c r="R175" s="258">
        <f t="shared" si="46"/>
        <v>63</v>
      </c>
    </row>
    <row r="176" s="155" customFormat="1" ht="24.75" customHeight="1" spans="1:18">
      <c r="A176" s="323" t="s">
        <v>232</v>
      </c>
      <c r="B176" s="195" t="s">
        <v>233</v>
      </c>
      <c r="C176" s="245">
        <f t="shared" si="45"/>
        <v>41</v>
      </c>
      <c r="D176" s="198"/>
      <c r="E176" s="199"/>
      <c r="F176" s="199">
        <v>23</v>
      </c>
      <c r="G176" s="199"/>
      <c r="H176" s="199">
        <v>6</v>
      </c>
      <c r="I176" s="199">
        <v>0</v>
      </c>
      <c r="J176" s="199">
        <v>8</v>
      </c>
      <c r="K176" s="199"/>
      <c r="L176" s="199"/>
      <c r="M176" s="199"/>
      <c r="N176" s="199"/>
      <c r="O176" s="199"/>
      <c r="P176" s="199">
        <v>3</v>
      </c>
      <c r="Q176" s="199">
        <v>1</v>
      </c>
      <c r="R176" s="258">
        <f t="shared" si="46"/>
        <v>41</v>
      </c>
    </row>
    <row r="177" s="154" customFormat="1" ht="24.75" customHeight="1" spans="1:18">
      <c r="A177" s="324" t="s">
        <v>234</v>
      </c>
      <c r="B177" s="170" t="s">
        <v>235</v>
      </c>
      <c r="C177" s="172">
        <f t="shared" si="45"/>
        <v>0</v>
      </c>
      <c r="D177" s="239">
        <v>-2100</v>
      </c>
      <c r="E177" s="240"/>
      <c r="F177" s="240"/>
      <c r="G177" s="240"/>
      <c r="H177" s="325">
        <v>2100</v>
      </c>
      <c r="I177" s="240"/>
      <c r="J177" s="240"/>
      <c r="K177" s="240"/>
      <c r="L177" s="240"/>
      <c r="M177" s="240"/>
      <c r="N177" s="240"/>
      <c r="O177" s="240"/>
      <c r="P177" s="240"/>
      <c r="Q177" s="240"/>
      <c r="R177" s="257">
        <f t="shared" si="46"/>
        <v>2100</v>
      </c>
    </row>
    <row r="178" s="154" customFormat="1" ht="24.75" customHeight="1" spans="1:18">
      <c r="A178" s="324" t="s">
        <v>236</v>
      </c>
      <c r="B178" s="170" t="s">
        <v>237</v>
      </c>
      <c r="C178" s="172">
        <f t="shared" si="45"/>
        <v>0</v>
      </c>
      <c r="D178" s="239">
        <v>-500</v>
      </c>
      <c r="E178" s="240"/>
      <c r="F178" s="240"/>
      <c r="G178" s="240"/>
      <c r="H178" s="325">
        <v>500</v>
      </c>
      <c r="I178" s="240"/>
      <c r="J178" s="240"/>
      <c r="K178" s="240"/>
      <c r="L178" s="240"/>
      <c r="M178" s="240"/>
      <c r="N178" s="240"/>
      <c r="O178" s="240"/>
      <c r="P178" s="240"/>
      <c r="Q178" s="240"/>
      <c r="R178" s="257">
        <f t="shared" si="46"/>
        <v>500</v>
      </c>
    </row>
    <row r="179" s="154" customFormat="1" ht="24.75" customHeight="1" spans="1:18">
      <c r="A179" s="314" t="s">
        <v>238</v>
      </c>
      <c r="B179" s="170" t="s">
        <v>239</v>
      </c>
      <c r="C179" s="172">
        <f t="shared" si="45"/>
        <v>0</v>
      </c>
      <c r="D179" s="239">
        <v>-3</v>
      </c>
      <c r="E179" s="240"/>
      <c r="F179" s="240"/>
      <c r="G179" s="240"/>
      <c r="H179" s="240"/>
      <c r="I179" s="325">
        <v>3</v>
      </c>
      <c r="J179" s="240"/>
      <c r="K179" s="240"/>
      <c r="L179" s="240"/>
      <c r="M179" s="240"/>
      <c r="N179" s="240"/>
      <c r="O179" s="240"/>
      <c r="P179" s="240"/>
      <c r="Q179" s="240"/>
      <c r="R179" s="257">
        <f t="shared" si="46"/>
        <v>3</v>
      </c>
    </row>
    <row r="180" s="154" customFormat="1" ht="24.75" customHeight="1" spans="1:18">
      <c r="A180" s="314" t="s">
        <v>240</v>
      </c>
      <c r="B180" s="170" t="s">
        <v>241</v>
      </c>
      <c r="C180" s="172">
        <f t="shared" si="45"/>
        <v>0</v>
      </c>
      <c r="D180" s="239">
        <v>-493</v>
      </c>
      <c r="E180" s="240"/>
      <c r="F180" s="240"/>
      <c r="G180" s="240"/>
      <c r="H180" s="240">
        <v>191</v>
      </c>
      <c r="I180" s="240"/>
      <c r="J180" s="240"/>
      <c r="K180" s="240">
        <v>214</v>
      </c>
      <c r="L180" s="240"/>
      <c r="M180" s="240"/>
      <c r="N180" s="240"/>
      <c r="O180" s="240">
        <v>88</v>
      </c>
      <c r="P180" s="240"/>
      <c r="Q180" s="240"/>
      <c r="R180" s="257">
        <f t="shared" si="46"/>
        <v>493</v>
      </c>
    </row>
    <row r="181" s="154" customFormat="1" ht="24.75" customHeight="1" spans="1:18">
      <c r="A181" s="314" t="s">
        <v>242</v>
      </c>
      <c r="B181" s="170" t="s">
        <v>243</v>
      </c>
      <c r="C181" s="172">
        <f t="shared" si="45"/>
        <v>0</v>
      </c>
      <c r="D181" s="239">
        <v>-405</v>
      </c>
      <c r="E181" s="240"/>
      <c r="F181" s="240"/>
      <c r="G181" s="240"/>
      <c r="H181" s="240"/>
      <c r="I181" s="240"/>
      <c r="J181" s="240"/>
      <c r="K181" s="240"/>
      <c r="L181" s="240"/>
      <c r="M181" s="240"/>
      <c r="N181" s="240">
        <v>208</v>
      </c>
      <c r="O181" s="240">
        <v>101</v>
      </c>
      <c r="P181" s="240">
        <v>96</v>
      </c>
      <c r="Q181" s="240"/>
      <c r="R181" s="257">
        <f t="shared" si="46"/>
        <v>405</v>
      </c>
    </row>
    <row r="182" s="154" customFormat="1" ht="24.75" customHeight="1" spans="1:18">
      <c r="A182" s="314" t="s">
        <v>244</v>
      </c>
      <c r="B182" s="170" t="s">
        <v>245</v>
      </c>
      <c r="C182" s="172">
        <f t="shared" si="45"/>
        <v>0</v>
      </c>
      <c r="D182" s="239">
        <v>-40</v>
      </c>
      <c r="E182" s="240"/>
      <c r="F182" s="240"/>
      <c r="G182" s="240"/>
      <c r="H182" s="240"/>
      <c r="I182" s="240"/>
      <c r="J182" s="325">
        <v>40</v>
      </c>
      <c r="K182" s="240"/>
      <c r="L182" s="240"/>
      <c r="M182" s="240"/>
      <c r="N182" s="240"/>
      <c r="O182" s="240"/>
      <c r="P182" s="240"/>
      <c r="Q182" s="240"/>
      <c r="R182" s="257">
        <f t="shared" si="46"/>
        <v>40</v>
      </c>
    </row>
    <row r="183" s="155" customFormat="1" ht="24.75" customHeight="1" spans="1:18">
      <c r="A183" s="326" t="s">
        <v>246</v>
      </c>
      <c r="B183" s="195" t="s">
        <v>247</v>
      </c>
      <c r="C183" s="245">
        <f t="shared" si="45"/>
        <v>0</v>
      </c>
      <c r="D183" s="198">
        <v>-1400</v>
      </c>
      <c r="E183" s="199"/>
      <c r="F183" s="199">
        <v>200</v>
      </c>
      <c r="G183" s="199">
        <v>200</v>
      </c>
      <c r="H183" s="199">
        <v>100</v>
      </c>
      <c r="I183" s="199">
        <v>100</v>
      </c>
      <c r="J183" s="199">
        <v>100</v>
      </c>
      <c r="K183" s="199">
        <v>100</v>
      </c>
      <c r="L183" s="199">
        <v>100</v>
      </c>
      <c r="M183" s="199">
        <v>100</v>
      </c>
      <c r="N183" s="199">
        <v>100</v>
      </c>
      <c r="O183" s="199">
        <v>100</v>
      </c>
      <c r="P183" s="199">
        <v>100</v>
      </c>
      <c r="Q183" s="199">
        <v>100</v>
      </c>
      <c r="R183" s="258">
        <f t="shared" si="46"/>
        <v>1400</v>
      </c>
    </row>
    <row r="184" s="155" customFormat="1" ht="24.75" customHeight="1" spans="1:18">
      <c r="A184" s="326"/>
      <c r="B184" s="195"/>
      <c r="C184" s="245"/>
      <c r="D184" s="198"/>
      <c r="E184" s="199"/>
      <c r="F184" s="199"/>
      <c r="G184" s="199"/>
      <c r="H184" s="199"/>
      <c r="I184" s="199"/>
      <c r="J184" s="199"/>
      <c r="K184" s="199"/>
      <c r="L184" s="199"/>
      <c r="M184" s="199"/>
      <c r="N184" s="199"/>
      <c r="O184" s="199"/>
      <c r="P184" s="199"/>
      <c r="Q184" s="199"/>
      <c r="R184" s="258"/>
    </row>
    <row r="185" s="154" customFormat="1" ht="24.75" customHeight="1" spans="1:18">
      <c r="A185" s="170" t="s">
        <v>248</v>
      </c>
      <c r="B185" s="170"/>
      <c r="C185" s="172">
        <f>SUM(D185:Q185)</f>
        <v>359</v>
      </c>
      <c r="D185" s="239">
        <f>SUM(D186:D187)</f>
        <v>-184</v>
      </c>
      <c r="E185" s="240">
        <f t="shared" ref="E185:R185" si="47">SUM(E186:E187)</f>
        <v>0</v>
      </c>
      <c r="F185" s="240">
        <f t="shared" si="47"/>
        <v>200</v>
      </c>
      <c r="G185" s="240">
        <f t="shared" si="47"/>
        <v>44</v>
      </c>
      <c r="H185" s="240">
        <f t="shared" si="47"/>
        <v>32</v>
      </c>
      <c r="I185" s="240">
        <f t="shared" si="47"/>
        <v>22</v>
      </c>
      <c r="J185" s="240">
        <f t="shared" si="47"/>
        <v>83</v>
      </c>
      <c r="K185" s="240">
        <f t="shared" si="47"/>
        <v>27</v>
      </c>
      <c r="L185" s="240">
        <f t="shared" si="47"/>
        <v>16</v>
      </c>
      <c r="M185" s="240">
        <f t="shared" si="47"/>
        <v>54</v>
      </c>
      <c r="N185" s="240">
        <f t="shared" si="47"/>
        <v>7</v>
      </c>
      <c r="O185" s="240">
        <f t="shared" si="47"/>
        <v>27</v>
      </c>
      <c r="P185" s="240">
        <f t="shared" si="47"/>
        <v>14</v>
      </c>
      <c r="Q185" s="240">
        <f t="shared" si="47"/>
        <v>17</v>
      </c>
      <c r="R185" s="343">
        <f t="shared" si="47"/>
        <v>543</v>
      </c>
    </row>
    <row r="186" s="150" customFormat="1" ht="24.75" customHeight="1" spans="1:18">
      <c r="A186" s="195" t="s">
        <v>249</v>
      </c>
      <c r="B186" s="196"/>
      <c r="C186" s="199">
        <f>SUM(D186:Q186)</f>
        <v>359</v>
      </c>
      <c r="D186" s="188"/>
      <c r="E186" s="245"/>
      <c r="F186" s="199">
        <v>16</v>
      </c>
      <c r="G186" s="199">
        <v>44</v>
      </c>
      <c r="H186" s="199">
        <v>32</v>
      </c>
      <c r="I186" s="199">
        <v>22</v>
      </c>
      <c r="J186" s="199">
        <v>83</v>
      </c>
      <c r="K186" s="199">
        <v>27</v>
      </c>
      <c r="L186" s="199">
        <v>16</v>
      </c>
      <c r="M186" s="199">
        <v>54</v>
      </c>
      <c r="N186" s="199">
        <v>7</v>
      </c>
      <c r="O186" s="199">
        <v>27</v>
      </c>
      <c r="P186" s="199">
        <v>14</v>
      </c>
      <c r="Q186" s="199">
        <v>17</v>
      </c>
      <c r="R186" s="258">
        <f t="shared" ref="R186:R197" si="48">SUM(F186:Q186)</f>
        <v>359</v>
      </c>
    </row>
    <row r="187" s="154" customFormat="1" ht="24.75" customHeight="1" spans="1:18">
      <c r="A187" s="327" t="s">
        <v>250</v>
      </c>
      <c r="B187" s="170" t="s">
        <v>239</v>
      </c>
      <c r="C187" s="172">
        <f>SUM(D187:Q187)</f>
        <v>0</v>
      </c>
      <c r="D187" s="239">
        <v>-184</v>
      </c>
      <c r="E187" s="240"/>
      <c r="F187" s="325">
        <v>184</v>
      </c>
      <c r="G187" s="240"/>
      <c r="H187" s="240"/>
      <c r="I187" s="240"/>
      <c r="J187" s="240"/>
      <c r="K187" s="240"/>
      <c r="L187" s="240"/>
      <c r="M187" s="240"/>
      <c r="N187" s="240"/>
      <c r="O187" s="240"/>
      <c r="P187" s="240"/>
      <c r="Q187" s="240"/>
      <c r="R187" s="257">
        <f t="shared" si="48"/>
        <v>184</v>
      </c>
    </row>
    <row r="188" s="154" customFormat="1" ht="24.75" customHeight="1" spans="1:18">
      <c r="A188" s="327"/>
      <c r="B188" s="170"/>
      <c r="C188" s="172"/>
      <c r="D188" s="239"/>
      <c r="E188" s="240"/>
      <c r="F188" s="325"/>
      <c r="G188" s="240"/>
      <c r="H188" s="240"/>
      <c r="I188" s="240"/>
      <c r="J188" s="240"/>
      <c r="K188" s="240"/>
      <c r="L188" s="240"/>
      <c r="M188" s="240"/>
      <c r="N188" s="240"/>
      <c r="O188" s="240"/>
      <c r="P188" s="240"/>
      <c r="Q188" s="240"/>
      <c r="R188" s="257"/>
    </row>
    <row r="189" s="139" customFormat="1" ht="24.75" customHeight="1" spans="1:18">
      <c r="A189" s="170" t="s">
        <v>251</v>
      </c>
      <c r="B189" s="171"/>
      <c r="C189" s="240" t="e">
        <f t="shared" ref="C189:C197" si="49">SUM(D189:Q189)</f>
        <v>#VALUE!</v>
      </c>
      <c r="D189" s="173" t="e">
        <f t="shared" ref="D189:Q189" si="50">D4-D166</f>
        <v>#VALUE!</v>
      </c>
      <c r="E189" s="172" t="e">
        <f t="shared" si="50"/>
        <v>#VALUE!</v>
      </c>
      <c r="F189" s="172" t="e">
        <f t="shared" si="50"/>
        <v>#VALUE!</v>
      </c>
      <c r="G189" s="219" t="e">
        <f t="shared" si="50"/>
        <v>#VALUE!</v>
      </c>
      <c r="H189" s="219" t="e">
        <f t="shared" si="50"/>
        <v>#VALUE!</v>
      </c>
      <c r="I189" s="337" t="e">
        <f t="shared" si="50"/>
        <v>#VALUE!</v>
      </c>
      <c r="J189" s="337" t="e">
        <f t="shared" si="50"/>
        <v>#VALUE!</v>
      </c>
      <c r="K189" s="337" t="e">
        <f t="shared" si="50"/>
        <v>#VALUE!</v>
      </c>
      <c r="L189" s="337" t="e">
        <f t="shared" si="50"/>
        <v>#VALUE!</v>
      </c>
      <c r="M189" s="219" t="e">
        <f t="shared" si="50"/>
        <v>#VALUE!</v>
      </c>
      <c r="N189" s="219" t="e">
        <f t="shared" si="50"/>
        <v>#VALUE!</v>
      </c>
      <c r="O189" s="219" t="e">
        <f t="shared" si="50"/>
        <v>#VALUE!</v>
      </c>
      <c r="P189" s="219" t="e">
        <f t="shared" si="50"/>
        <v>#VALUE!</v>
      </c>
      <c r="Q189" s="219" t="e">
        <f t="shared" si="50"/>
        <v>#VALUE!</v>
      </c>
      <c r="R189" s="257" t="e">
        <f t="shared" si="48"/>
        <v>#VALUE!</v>
      </c>
    </row>
    <row r="190" s="139" customFormat="1" ht="24.75" customHeight="1" spans="1:18">
      <c r="A190" s="170"/>
      <c r="B190" s="171"/>
      <c r="C190" s="172"/>
      <c r="D190" s="173"/>
      <c r="E190" s="172">
        <v>38923</v>
      </c>
      <c r="F190" s="172">
        <v>615530</v>
      </c>
      <c r="G190" s="172"/>
      <c r="H190" s="172"/>
      <c r="I190" s="172"/>
      <c r="J190" s="172"/>
      <c r="K190" s="172"/>
      <c r="L190" s="172"/>
      <c r="M190" s="172"/>
      <c r="N190" s="172"/>
      <c r="O190" s="172"/>
      <c r="P190" s="172"/>
      <c r="Q190" s="172"/>
      <c r="R190" s="257">
        <f t="shared" si="48"/>
        <v>615530</v>
      </c>
    </row>
    <row r="191" s="139" customFormat="1" ht="24.75" customHeight="1" spans="1:18">
      <c r="A191" s="170" t="s">
        <v>252</v>
      </c>
      <c r="B191" s="171">
        <v>0</v>
      </c>
      <c r="C191" s="172">
        <f t="shared" si="49"/>
        <v>6249851</v>
      </c>
      <c r="D191" s="328">
        <v>470645</v>
      </c>
      <c r="E191" s="328">
        <v>38923</v>
      </c>
      <c r="F191" s="329">
        <v>645530</v>
      </c>
      <c r="G191" s="330">
        <v>1033041</v>
      </c>
      <c r="H191" s="330">
        <v>437464</v>
      </c>
      <c r="I191" s="330">
        <v>384727</v>
      </c>
      <c r="J191" s="330">
        <v>669590</v>
      </c>
      <c r="K191" s="330">
        <v>516698</v>
      </c>
      <c r="L191" s="330">
        <v>521890</v>
      </c>
      <c r="M191" s="330">
        <v>320629</v>
      </c>
      <c r="N191" s="330">
        <v>249297</v>
      </c>
      <c r="O191" s="330">
        <v>393388</v>
      </c>
      <c r="P191" s="330">
        <v>283607</v>
      </c>
      <c r="Q191" s="330">
        <v>284422</v>
      </c>
      <c r="R191" s="257">
        <f t="shared" si="48"/>
        <v>5740283</v>
      </c>
    </row>
    <row r="192" s="139" customFormat="1" ht="24.75" customHeight="1" spans="1:18">
      <c r="A192" s="331"/>
      <c r="B192" s="171"/>
      <c r="C192" s="332"/>
      <c r="D192" s="333"/>
      <c r="E192" s="334"/>
      <c r="F192" s="322"/>
      <c r="G192" s="322"/>
      <c r="H192" s="322"/>
      <c r="I192" s="322"/>
      <c r="J192" s="322"/>
      <c r="K192" s="322"/>
      <c r="L192" s="322"/>
      <c r="M192" s="322"/>
      <c r="N192" s="322"/>
      <c r="O192" s="322"/>
      <c r="P192" s="322"/>
      <c r="Q192" s="322"/>
      <c r="R192" s="257"/>
    </row>
    <row r="193" s="139" customFormat="1" ht="24.75" customHeight="1" spans="1:18">
      <c r="A193" s="170" t="s">
        <v>256</v>
      </c>
      <c r="B193" s="171"/>
      <c r="C193" s="172">
        <f t="shared" si="49"/>
        <v>336075</v>
      </c>
      <c r="D193" s="321">
        <v>304579</v>
      </c>
      <c r="E193" s="345">
        <v>-85862</v>
      </c>
      <c r="F193" s="345">
        <v>84337</v>
      </c>
      <c r="G193" s="346">
        <v>38901</v>
      </c>
      <c r="H193" s="346">
        <v>16173</v>
      </c>
      <c r="I193" s="346">
        <v>-6571</v>
      </c>
      <c r="J193" s="346">
        <v>5048</v>
      </c>
      <c r="K193" s="346">
        <v>-37117</v>
      </c>
      <c r="L193" s="346">
        <v>15107</v>
      </c>
      <c r="M193" s="346">
        <v>-153</v>
      </c>
      <c r="N193" s="346">
        <v>6967</v>
      </c>
      <c r="O193" s="346">
        <v>-15579</v>
      </c>
      <c r="P193" s="346">
        <v>-2324</v>
      </c>
      <c r="Q193" s="346">
        <v>12569</v>
      </c>
      <c r="R193" s="257">
        <f t="shared" si="48"/>
        <v>117358</v>
      </c>
    </row>
    <row r="194" s="139" customFormat="1" ht="24.75" customHeight="1" spans="1:18">
      <c r="A194" s="170"/>
      <c r="B194" s="171"/>
      <c r="C194" s="172">
        <f t="shared" si="49"/>
        <v>0</v>
      </c>
      <c r="D194" s="321"/>
      <c r="E194" s="182"/>
      <c r="F194" s="182"/>
      <c r="G194" s="172"/>
      <c r="H194" s="172"/>
      <c r="I194" s="172"/>
      <c r="J194" s="172"/>
      <c r="K194" s="172"/>
      <c r="L194" s="172"/>
      <c r="M194" s="172"/>
      <c r="N194" s="172"/>
      <c r="O194" s="172"/>
      <c r="P194" s="172"/>
      <c r="Q194" s="172"/>
      <c r="R194" s="257">
        <f t="shared" si="48"/>
        <v>0</v>
      </c>
    </row>
    <row r="195" s="139" customFormat="1" ht="24.75" customHeight="1" spans="1:18">
      <c r="A195" s="170" t="s">
        <v>257</v>
      </c>
      <c r="B195" s="171"/>
      <c r="C195" s="172">
        <f t="shared" si="49"/>
        <v>42627</v>
      </c>
      <c r="D195" s="321">
        <f t="shared" ref="D195:Q195" si="51">SUM(D196:D197)</f>
        <v>0</v>
      </c>
      <c r="E195" s="182">
        <f t="shared" si="51"/>
        <v>0</v>
      </c>
      <c r="F195" s="182">
        <f t="shared" si="51"/>
        <v>10814</v>
      </c>
      <c r="G195" s="172">
        <f t="shared" si="51"/>
        <v>12598</v>
      </c>
      <c r="H195" s="172">
        <f t="shared" si="51"/>
        <v>1326</v>
      </c>
      <c r="I195" s="172">
        <f t="shared" si="51"/>
        <v>1575</v>
      </c>
      <c r="J195" s="172">
        <f t="shared" si="51"/>
        <v>4446</v>
      </c>
      <c r="K195" s="172">
        <f t="shared" si="51"/>
        <v>5827</v>
      </c>
      <c r="L195" s="172">
        <f t="shared" si="51"/>
        <v>1005</v>
      </c>
      <c r="M195" s="172">
        <f t="shared" si="51"/>
        <v>773</v>
      </c>
      <c r="N195" s="172">
        <f t="shared" si="51"/>
        <v>1572</v>
      </c>
      <c r="O195" s="172">
        <f t="shared" si="51"/>
        <v>1716</v>
      </c>
      <c r="P195" s="172">
        <f t="shared" si="51"/>
        <v>522</v>
      </c>
      <c r="Q195" s="172">
        <f t="shared" si="51"/>
        <v>453</v>
      </c>
      <c r="R195" s="257">
        <f t="shared" si="48"/>
        <v>42627</v>
      </c>
    </row>
    <row r="196" s="139" customFormat="1" ht="24.75" customHeight="1" spans="1:18">
      <c r="A196" s="170" t="s">
        <v>217</v>
      </c>
      <c r="B196" s="171" t="s">
        <v>258</v>
      </c>
      <c r="C196" s="172">
        <f t="shared" si="49"/>
        <v>42268</v>
      </c>
      <c r="D196" s="321"/>
      <c r="E196" s="182"/>
      <c r="F196" s="182">
        <v>10798</v>
      </c>
      <c r="G196" s="172">
        <v>12554</v>
      </c>
      <c r="H196" s="172">
        <v>1294</v>
      </c>
      <c r="I196" s="172">
        <v>1553</v>
      </c>
      <c r="J196" s="172">
        <v>4363</v>
      </c>
      <c r="K196" s="172">
        <v>5800</v>
      </c>
      <c r="L196" s="172">
        <v>989</v>
      </c>
      <c r="M196" s="172">
        <v>719</v>
      </c>
      <c r="N196" s="172">
        <v>1565</v>
      </c>
      <c r="O196" s="172">
        <v>1689</v>
      </c>
      <c r="P196" s="172">
        <v>508</v>
      </c>
      <c r="Q196" s="172">
        <v>436</v>
      </c>
      <c r="R196" s="257">
        <f t="shared" si="48"/>
        <v>42268</v>
      </c>
    </row>
    <row r="197" s="154" customFormat="1" ht="24.75" customHeight="1" spans="1:18">
      <c r="A197" s="170" t="s">
        <v>259</v>
      </c>
      <c r="B197" s="171"/>
      <c r="C197" s="172">
        <f t="shared" si="49"/>
        <v>359</v>
      </c>
      <c r="D197" s="347"/>
      <c r="E197" s="348"/>
      <c r="F197" s="348">
        <v>16</v>
      </c>
      <c r="G197" s="240">
        <v>44</v>
      </c>
      <c r="H197" s="240">
        <v>32</v>
      </c>
      <c r="I197" s="240">
        <v>22</v>
      </c>
      <c r="J197" s="240">
        <v>83</v>
      </c>
      <c r="K197" s="240">
        <v>27</v>
      </c>
      <c r="L197" s="240">
        <v>16</v>
      </c>
      <c r="M197" s="240">
        <v>54</v>
      </c>
      <c r="N197" s="240">
        <v>7</v>
      </c>
      <c r="O197" s="240">
        <v>27</v>
      </c>
      <c r="P197" s="240">
        <v>14</v>
      </c>
      <c r="Q197" s="240">
        <v>17</v>
      </c>
      <c r="R197" s="257">
        <f t="shared" si="48"/>
        <v>359</v>
      </c>
    </row>
    <row r="198" s="154" customFormat="1" ht="24.75" customHeight="1" spans="1:18">
      <c r="A198" s="170"/>
      <c r="B198" s="170"/>
      <c r="C198" s="172"/>
      <c r="D198" s="349"/>
      <c r="E198" s="348"/>
      <c r="F198" s="348"/>
      <c r="G198" s="240"/>
      <c r="H198" s="240"/>
      <c r="I198" s="240"/>
      <c r="J198" s="240"/>
      <c r="K198" s="240"/>
      <c r="L198" s="240"/>
      <c r="M198" s="240"/>
      <c r="N198" s="240"/>
      <c r="O198" s="240"/>
      <c r="P198" s="240"/>
      <c r="Q198" s="240"/>
      <c r="R198" s="257"/>
    </row>
    <row r="199" s="139" customFormat="1" ht="24.75" customHeight="1" spans="1:18">
      <c r="A199" s="170" t="s">
        <v>260</v>
      </c>
      <c r="B199" s="171"/>
      <c r="C199" s="332" t="e">
        <f t="shared" ref="C199:Q199" si="52">C191-C189-C195</f>
        <v>#VALUE!</v>
      </c>
      <c r="D199" s="345" t="e">
        <f t="shared" si="52"/>
        <v>#VALUE!</v>
      </c>
      <c r="E199" s="345" t="e">
        <f t="shared" si="52"/>
        <v>#VALUE!</v>
      </c>
      <c r="F199" s="345" t="e">
        <f t="shared" si="52"/>
        <v>#VALUE!</v>
      </c>
      <c r="G199" s="332" t="e">
        <f t="shared" si="52"/>
        <v>#VALUE!</v>
      </c>
      <c r="H199" s="332" t="e">
        <f t="shared" si="52"/>
        <v>#VALUE!</v>
      </c>
      <c r="I199" s="332" t="e">
        <f t="shared" si="52"/>
        <v>#VALUE!</v>
      </c>
      <c r="J199" s="332" t="e">
        <f t="shared" si="52"/>
        <v>#VALUE!</v>
      </c>
      <c r="K199" s="332" t="e">
        <f t="shared" si="52"/>
        <v>#VALUE!</v>
      </c>
      <c r="L199" s="332" t="e">
        <f t="shared" si="52"/>
        <v>#VALUE!</v>
      </c>
      <c r="M199" s="332" t="e">
        <f t="shared" si="52"/>
        <v>#VALUE!</v>
      </c>
      <c r="N199" s="332" t="e">
        <f t="shared" si="52"/>
        <v>#VALUE!</v>
      </c>
      <c r="O199" s="332" t="e">
        <f t="shared" si="52"/>
        <v>#VALUE!</v>
      </c>
      <c r="P199" s="332" t="e">
        <f t="shared" si="52"/>
        <v>#VALUE!</v>
      </c>
      <c r="Q199" s="332" t="e">
        <f t="shared" si="52"/>
        <v>#VALUE!</v>
      </c>
      <c r="R199" s="257" t="e">
        <f t="shared" ref="R199:R212" si="53">SUM(F199:Q199)</f>
        <v>#VALUE!</v>
      </c>
    </row>
    <row r="200" s="139" customFormat="1" ht="24.75" customHeight="1" spans="1:18">
      <c r="A200" s="170" t="s">
        <v>271</v>
      </c>
      <c r="B200" s="171"/>
      <c r="C200" s="332" t="e">
        <f t="shared" ref="C200:C208" si="54">SUM(D200:Q200)</f>
        <v>#VALUE!</v>
      </c>
      <c r="D200" s="350" t="e">
        <f t="shared" ref="D200:Q200" si="55">D199-D201</f>
        <v>#VALUE!</v>
      </c>
      <c r="E200" s="350" t="e">
        <f t="shared" si="55"/>
        <v>#VALUE!</v>
      </c>
      <c r="F200" s="350" t="e">
        <f t="shared" si="55"/>
        <v>#VALUE!</v>
      </c>
      <c r="G200" s="334" t="e">
        <f t="shared" si="55"/>
        <v>#VALUE!</v>
      </c>
      <c r="H200" s="334" t="e">
        <f t="shared" si="55"/>
        <v>#VALUE!</v>
      </c>
      <c r="I200" s="334" t="e">
        <f t="shared" si="55"/>
        <v>#VALUE!</v>
      </c>
      <c r="J200" s="334" t="e">
        <f t="shared" si="55"/>
        <v>#VALUE!</v>
      </c>
      <c r="K200" s="334" t="e">
        <f t="shared" si="55"/>
        <v>#VALUE!</v>
      </c>
      <c r="L200" s="334" t="e">
        <f t="shared" si="55"/>
        <v>#VALUE!</v>
      </c>
      <c r="M200" s="334" t="e">
        <f t="shared" si="55"/>
        <v>#VALUE!</v>
      </c>
      <c r="N200" s="334" t="e">
        <f t="shared" si="55"/>
        <v>#VALUE!</v>
      </c>
      <c r="O200" s="334" t="e">
        <f t="shared" si="55"/>
        <v>#VALUE!</v>
      </c>
      <c r="P200" s="334" t="e">
        <f t="shared" si="55"/>
        <v>#VALUE!</v>
      </c>
      <c r="Q200" s="334" t="e">
        <f t="shared" si="55"/>
        <v>#VALUE!</v>
      </c>
      <c r="R200" s="257" t="e">
        <f t="shared" si="53"/>
        <v>#VALUE!</v>
      </c>
    </row>
    <row r="201" s="139" customFormat="1" ht="24.75" customHeight="1" spans="1:18">
      <c r="A201" s="170" t="s">
        <v>272</v>
      </c>
      <c r="B201" s="171"/>
      <c r="C201" s="172">
        <f t="shared" si="54"/>
        <v>336075</v>
      </c>
      <c r="D201" s="321">
        <v>304579</v>
      </c>
      <c r="E201" s="345">
        <v>-85862</v>
      </c>
      <c r="F201" s="345">
        <v>84337</v>
      </c>
      <c r="G201" s="346">
        <v>38901</v>
      </c>
      <c r="H201" s="346">
        <v>16173</v>
      </c>
      <c r="I201" s="346">
        <v>-6571</v>
      </c>
      <c r="J201" s="346">
        <v>5048</v>
      </c>
      <c r="K201" s="346">
        <v>-37117</v>
      </c>
      <c r="L201" s="346">
        <v>15107</v>
      </c>
      <c r="M201" s="346">
        <v>-153</v>
      </c>
      <c r="N201" s="346">
        <v>6967</v>
      </c>
      <c r="O201" s="346">
        <v>-15579</v>
      </c>
      <c r="P201" s="346">
        <v>-2324</v>
      </c>
      <c r="Q201" s="346">
        <v>12569</v>
      </c>
      <c r="R201" s="257"/>
    </row>
    <row r="202" s="139" customFormat="1" ht="24.75" customHeight="1" spans="1:18">
      <c r="A202" s="170"/>
      <c r="B202" s="171"/>
      <c r="C202" s="240"/>
      <c r="D202" s="173"/>
      <c r="E202" s="172"/>
      <c r="F202" s="172"/>
      <c r="G202" s="172"/>
      <c r="H202" s="172"/>
      <c r="I202" s="172"/>
      <c r="J202" s="172"/>
      <c r="K202" s="172"/>
      <c r="L202" s="172"/>
      <c r="M202" s="172"/>
      <c r="N202" s="172"/>
      <c r="O202" s="172"/>
      <c r="P202" s="172"/>
      <c r="Q202" s="172"/>
      <c r="R202" s="257"/>
    </row>
    <row r="203" s="139" customFormat="1" ht="24.75" customHeight="1" spans="1:18">
      <c r="A203" s="170" t="s">
        <v>261</v>
      </c>
      <c r="B203" s="171"/>
      <c r="C203" s="240">
        <f t="shared" ref="C203:Q203" si="56">C204+C210</f>
        <v>1192000</v>
      </c>
      <c r="D203" s="173">
        <f t="shared" si="56"/>
        <v>22000</v>
      </c>
      <c r="E203" s="172">
        <f t="shared" si="56"/>
        <v>0</v>
      </c>
      <c r="F203" s="172">
        <f t="shared" si="56"/>
        <v>269860</v>
      </c>
      <c r="G203" s="172">
        <f t="shared" si="56"/>
        <v>126583</v>
      </c>
      <c r="H203" s="172">
        <f t="shared" si="56"/>
        <v>86837</v>
      </c>
      <c r="I203" s="172">
        <f t="shared" si="56"/>
        <v>64230</v>
      </c>
      <c r="J203" s="172">
        <f t="shared" si="56"/>
        <v>27725</v>
      </c>
      <c r="K203" s="172">
        <f t="shared" si="56"/>
        <v>81030</v>
      </c>
      <c r="L203" s="172">
        <f t="shared" si="56"/>
        <v>214100</v>
      </c>
      <c r="M203" s="172">
        <f t="shared" si="56"/>
        <v>59530</v>
      </c>
      <c r="N203" s="172">
        <f t="shared" si="56"/>
        <v>45505</v>
      </c>
      <c r="O203" s="172">
        <f t="shared" si="56"/>
        <v>54680</v>
      </c>
      <c r="P203" s="172">
        <f t="shared" si="56"/>
        <v>95860</v>
      </c>
      <c r="Q203" s="172">
        <f t="shared" si="56"/>
        <v>44060</v>
      </c>
      <c r="R203" s="257">
        <f t="shared" si="53"/>
        <v>1170000</v>
      </c>
    </row>
    <row r="204" s="139" customFormat="1" ht="24.75" customHeight="1" spans="1:18">
      <c r="A204" s="170" t="s">
        <v>262</v>
      </c>
      <c r="B204" s="171"/>
      <c r="C204" s="240">
        <f t="shared" ref="C204:Q204" si="57">C205+C206</f>
        <v>351000</v>
      </c>
      <c r="D204" s="239">
        <f t="shared" si="57"/>
        <v>22000</v>
      </c>
      <c r="E204" s="240">
        <f t="shared" si="57"/>
        <v>0</v>
      </c>
      <c r="F204" s="240">
        <f t="shared" si="57"/>
        <v>147860</v>
      </c>
      <c r="G204" s="240">
        <f t="shared" si="57"/>
        <v>22583</v>
      </c>
      <c r="H204" s="240">
        <f t="shared" si="57"/>
        <v>19837</v>
      </c>
      <c r="I204" s="240">
        <f t="shared" si="57"/>
        <v>14230</v>
      </c>
      <c r="J204" s="240">
        <f t="shared" si="57"/>
        <v>21725</v>
      </c>
      <c r="K204" s="240">
        <f t="shared" si="57"/>
        <v>18030</v>
      </c>
      <c r="L204" s="240">
        <f t="shared" si="57"/>
        <v>20100</v>
      </c>
      <c r="M204" s="240">
        <f t="shared" si="57"/>
        <v>12530</v>
      </c>
      <c r="N204" s="240">
        <f t="shared" si="57"/>
        <v>19505</v>
      </c>
      <c r="O204" s="240">
        <f t="shared" si="57"/>
        <v>12680</v>
      </c>
      <c r="P204" s="240">
        <f t="shared" si="57"/>
        <v>15860</v>
      </c>
      <c r="Q204" s="240">
        <f t="shared" si="57"/>
        <v>4060</v>
      </c>
      <c r="R204" s="257">
        <f t="shared" si="53"/>
        <v>329000</v>
      </c>
    </row>
    <row r="205" s="139" customFormat="1" ht="24.75" customHeight="1" spans="1:18">
      <c r="A205" s="170" t="s">
        <v>263</v>
      </c>
      <c r="B205" s="171"/>
      <c r="C205" s="240">
        <f t="shared" si="54"/>
        <v>296000</v>
      </c>
      <c r="D205" s="351">
        <v>22000</v>
      </c>
      <c r="E205" s="352"/>
      <c r="F205" s="352">
        <v>139660</v>
      </c>
      <c r="G205" s="352">
        <v>11083</v>
      </c>
      <c r="H205" s="352">
        <v>14737</v>
      </c>
      <c r="I205" s="352">
        <v>10630</v>
      </c>
      <c r="J205" s="352">
        <v>11725</v>
      </c>
      <c r="K205" s="352">
        <v>12830</v>
      </c>
      <c r="L205" s="352">
        <v>17100</v>
      </c>
      <c r="M205" s="352">
        <v>9830</v>
      </c>
      <c r="N205" s="352">
        <v>15505</v>
      </c>
      <c r="O205" s="352">
        <v>10980</v>
      </c>
      <c r="P205" s="352">
        <v>15860</v>
      </c>
      <c r="Q205" s="352">
        <v>4060</v>
      </c>
      <c r="R205" s="257">
        <f t="shared" si="53"/>
        <v>274000</v>
      </c>
    </row>
    <row r="206" s="139" customFormat="1" ht="24.75" customHeight="1" spans="1:18">
      <c r="A206" s="170" t="s">
        <v>264</v>
      </c>
      <c r="B206" s="171"/>
      <c r="C206" s="240">
        <f t="shared" si="54"/>
        <v>55000</v>
      </c>
      <c r="D206" s="353">
        <f t="shared" ref="D206:Q206" si="58">SUM(D207:D208)</f>
        <v>0</v>
      </c>
      <c r="E206" s="352">
        <v>0</v>
      </c>
      <c r="F206" s="352">
        <f t="shared" si="58"/>
        <v>8200</v>
      </c>
      <c r="G206" s="352">
        <f t="shared" si="58"/>
        <v>11500</v>
      </c>
      <c r="H206" s="352">
        <f t="shared" si="58"/>
        <v>5100</v>
      </c>
      <c r="I206" s="352">
        <f t="shared" si="58"/>
        <v>3600</v>
      </c>
      <c r="J206" s="352">
        <f t="shared" si="58"/>
        <v>10000</v>
      </c>
      <c r="K206" s="352">
        <f t="shared" si="58"/>
        <v>5200</v>
      </c>
      <c r="L206" s="352">
        <f t="shared" si="58"/>
        <v>3000</v>
      </c>
      <c r="M206" s="352">
        <f t="shared" si="58"/>
        <v>2700</v>
      </c>
      <c r="N206" s="352">
        <f t="shared" si="58"/>
        <v>4000</v>
      </c>
      <c r="O206" s="352">
        <f t="shared" si="58"/>
        <v>1700</v>
      </c>
      <c r="P206" s="352">
        <f t="shared" si="58"/>
        <v>0</v>
      </c>
      <c r="Q206" s="352">
        <f t="shared" si="58"/>
        <v>0</v>
      </c>
      <c r="R206" s="257">
        <f t="shared" si="53"/>
        <v>55000</v>
      </c>
    </row>
    <row r="207" s="139" customFormat="1" ht="24.75" customHeight="1" spans="1:18">
      <c r="A207" s="354" t="s">
        <v>265</v>
      </c>
      <c r="B207" s="171"/>
      <c r="C207" s="240">
        <f t="shared" si="54"/>
        <v>55000</v>
      </c>
      <c r="D207" s="353"/>
      <c r="E207" s="352">
        <v>0</v>
      </c>
      <c r="F207" s="259">
        <v>8200</v>
      </c>
      <c r="G207" s="259">
        <v>11500</v>
      </c>
      <c r="H207" s="259">
        <v>5100</v>
      </c>
      <c r="I207" s="259">
        <v>3600</v>
      </c>
      <c r="J207" s="259">
        <v>10000</v>
      </c>
      <c r="K207" s="259">
        <v>5200</v>
      </c>
      <c r="L207" s="259">
        <v>3000</v>
      </c>
      <c r="M207" s="259">
        <v>2700</v>
      </c>
      <c r="N207" s="259">
        <v>4000</v>
      </c>
      <c r="O207" s="259">
        <v>1700</v>
      </c>
      <c r="P207" s="259">
        <v>0</v>
      </c>
      <c r="Q207" s="259">
        <v>0</v>
      </c>
      <c r="R207" s="257">
        <f t="shared" si="53"/>
        <v>55000</v>
      </c>
    </row>
    <row r="208" s="139" customFormat="1" ht="24.75" customHeight="1" spans="1:18">
      <c r="A208" s="355" t="s">
        <v>266</v>
      </c>
      <c r="B208" s="171"/>
      <c r="C208" s="240">
        <f t="shared" si="54"/>
        <v>0</v>
      </c>
      <c r="D208" s="353"/>
      <c r="E208" s="352"/>
      <c r="F208" s="352"/>
      <c r="G208" s="352"/>
      <c r="H208" s="352"/>
      <c r="I208" s="352"/>
      <c r="J208" s="352"/>
      <c r="K208" s="352"/>
      <c r="L208" s="352"/>
      <c r="M208" s="352"/>
      <c r="N208" s="352"/>
      <c r="O208" s="352"/>
      <c r="P208" s="352"/>
      <c r="Q208" s="352"/>
      <c r="R208" s="257">
        <f t="shared" si="53"/>
        <v>0</v>
      </c>
    </row>
    <row r="209" s="139" customFormat="1" ht="24.75" customHeight="1" spans="1:18">
      <c r="A209" s="170" t="s">
        <v>267</v>
      </c>
      <c r="B209" s="171"/>
      <c r="C209" s="240"/>
      <c r="D209" s="353"/>
      <c r="E209" s="352"/>
      <c r="F209" s="352"/>
      <c r="G209" s="352"/>
      <c r="H209" s="352"/>
      <c r="I209" s="352"/>
      <c r="J209" s="352"/>
      <c r="K209" s="352"/>
      <c r="L209" s="352"/>
      <c r="M209" s="352"/>
      <c r="N209" s="352"/>
      <c r="O209" s="352"/>
      <c r="P209" s="352"/>
      <c r="Q209" s="352"/>
      <c r="R209" s="257">
        <f t="shared" si="53"/>
        <v>0</v>
      </c>
    </row>
    <row r="210" s="139" customFormat="1" ht="24.75" customHeight="1" spans="1:18">
      <c r="A210" s="170" t="s">
        <v>268</v>
      </c>
      <c r="B210" s="171"/>
      <c r="C210" s="240">
        <f>SUM(D210:Q210)</f>
        <v>841000</v>
      </c>
      <c r="D210" s="173">
        <f t="shared" ref="D210:Q210" si="59">SUM(D211:D212)</f>
        <v>0</v>
      </c>
      <c r="E210" s="172">
        <f t="shared" si="59"/>
        <v>0</v>
      </c>
      <c r="F210" s="172">
        <f t="shared" si="59"/>
        <v>122000</v>
      </c>
      <c r="G210" s="219">
        <f t="shared" si="59"/>
        <v>104000</v>
      </c>
      <c r="H210" s="219">
        <f t="shared" si="59"/>
        <v>67000</v>
      </c>
      <c r="I210" s="219">
        <f t="shared" si="59"/>
        <v>50000</v>
      </c>
      <c r="J210" s="219">
        <f t="shared" si="59"/>
        <v>6000</v>
      </c>
      <c r="K210" s="219">
        <f t="shared" si="59"/>
        <v>63000</v>
      </c>
      <c r="L210" s="219">
        <f t="shared" si="59"/>
        <v>194000</v>
      </c>
      <c r="M210" s="219">
        <f t="shared" si="59"/>
        <v>47000</v>
      </c>
      <c r="N210" s="219">
        <f t="shared" si="59"/>
        <v>26000</v>
      </c>
      <c r="O210" s="219">
        <f t="shared" si="59"/>
        <v>42000</v>
      </c>
      <c r="P210" s="219">
        <f t="shared" si="59"/>
        <v>80000</v>
      </c>
      <c r="Q210" s="219">
        <f t="shared" si="59"/>
        <v>40000</v>
      </c>
      <c r="R210" s="257">
        <f t="shared" si="53"/>
        <v>841000</v>
      </c>
    </row>
    <row r="211" s="139" customFormat="1" ht="24.75" customHeight="1" spans="1:18">
      <c r="A211" s="170" t="s">
        <v>269</v>
      </c>
      <c r="B211" s="171"/>
      <c r="C211" s="240">
        <f>SUM(D211:Q211)</f>
        <v>815000</v>
      </c>
      <c r="D211" s="173"/>
      <c r="E211" s="172"/>
      <c r="F211" s="259">
        <v>96000</v>
      </c>
      <c r="G211" s="259">
        <v>104000</v>
      </c>
      <c r="H211" s="259">
        <v>67000</v>
      </c>
      <c r="I211" s="259">
        <v>50000</v>
      </c>
      <c r="J211" s="259">
        <v>6000</v>
      </c>
      <c r="K211" s="259">
        <v>63000</v>
      </c>
      <c r="L211" s="259">
        <v>194000</v>
      </c>
      <c r="M211" s="259">
        <v>47000</v>
      </c>
      <c r="N211" s="259">
        <v>26000</v>
      </c>
      <c r="O211" s="259">
        <v>42000</v>
      </c>
      <c r="P211" s="259">
        <v>80000</v>
      </c>
      <c r="Q211" s="259">
        <v>40000</v>
      </c>
      <c r="R211" s="257">
        <f t="shared" si="53"/>
        <v>815000</v>
      </c>
    </row>
    <row r="212" s="139" customFormat="1" ht="24.75" customHeight="1" spans="1:18">
      <c r="A212" s="170" t="s">
        <v>270</v>
      </c>
      <c r="B212" s="356"/>
      <c r="C212" s="240">
        <f>SUM(D212:Q212)</f>
        <v>26000</v>
      </c>
      <c r="D212" s="173"/>
      <c r="E212" s="172"/>
      <c r="F212" s="259">
        <v>26000</v>
      </c>
      <c r="G212" s="219"/>
      <c r="H212" s="219"/>
      <c r="I212" s="219"/>
      <c r="J212" s="219"/>
      <c r="K212" s="219"/>
      <c r="L212" s="219"/>
      <c r="M212" s="219"/>
      <c r="N212" s="219"/>
      <c r="O212" s="219"/>
      <c r="P212" s="219"/>
      <c r="Q212" s="219"/>
      <c r="R212" s="257">
        <f t="shared" si="53"/>
        <v>26000</v>
      </c>
    </row>
    <row r="213" ht="23.25" customHeight="1"/>
    <row r="214" ht="23.25" customHeight="1"/>
    <row r="215" ht="23.25" customHeight="1"/>
    <row r="216" ht="23.25" customHeight="1"/>
    <row r="217" ht="23.25" customHeight="1"/>
    <row r="218" ht="23.25" customHeight="1"/>
    <row r="219" ht="23.25" customHeight="1"/>
  </sheetData>
  <mergeCells count="4">
    <mergeCell ref="A1:R1"/>
    <mergeCell ref="B2:C2"/>
    <mergeCell ref="D2:H2"/>
    <mergeCell ref="L2:Q2"/>
  </mergeCells>
  <pageMargins left="0.27" right="0.17" top="0.38" bottom="0.42" header="0.3" footer="0.3"/>
  <pageSetup paperSize="8" orientation="landscape"/>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19"/>
  <sheetViews>
    <sheetView showZeros="0" workbookViewId="0">
      <selection activeCell="B146" sqref="B146"/>
    </sheetView>
  </sheetViews>
  <sheetFormatPr defaultColWidth="6.875" defaultRowHeight="13.5"/>
  <cols>
    <col min="1" max="1" width="10.125" style="2" customWidth="1"/>
    <col min="2" max="2" width="20.875" style="2" customWidth="1"/>
    <col min="3" max="3" width="17.25" style="2" customWidth="1"/>
    <col min="4" max="6" width="17.375" style="2" customWidth="1"/>
    <col min="7" max="7" width="25.75" style="2" customWidth="1"/>
    <col min="8" max="29" width="12.75" style="2" customWidth="1"/>
    <col min="30" max="16384" width="6.875" style="2"/>
  </cols>
  <sheetData>
    <row r="1" ht="32.25" customHeight="1" spans="1:24">
      <c r="A1" s="34" t="s">
        <v>273</v>
      </c>
      <c r="B1" s="34"/>
      <c r="C1" s="34"/>
      <c r="D1" s="34"/>
      <c r="E1" s="34"/>
      <c r="F1" s="34"/>
      <c r="G1" s="34"/>
      <c r="H1" s="34"/>
      <c r="I1" s="34"/>
      <c r="J1" s="34"/>
      <c r="K1" s="34"/>
      <c r="L1" s="34"/>
      <c r="M1" s="34"/>
      <c r="N1" s="34"/>
      <c r="O1" s="34"/>
      <c r="P1" s="34"/>
      <c r="Q1" s="34"/>
      <c r="R1" s="34"/>
      <c r="S1" s="34"/>
      <c r="T1" s="34"/>
      <c r="U1" s="34"/>
      <c r="V1" s="34"/>
      <c r="W1" s="34"/>
      <c r="X1" s="34"/>
    </row>
    <row r="2" ht="27.75" customHeight="1" spans="1:24">
      <c r="A2" s="4"/>
      <c r="B2" s="4"/>
      <c r="C2" s="5"/>
      <c r="D2" s="5"/>
      <c r="E2" s="5"/>
      <c r="F2" s="5"/>
      <c r="G2" s="5"/>
      <c r="H2" s="127"/>
      <c r="I2" s="129"/>
      <c r="J2" s="130"/>
      <c r="K2" s="131"/>
      <c r="L2" s="130"/>
      <c r="M2" s="130"/>
      <c r="N2" s="130"/>
      <c r="O2" s="130"/>
      <c r="P2" s="130"/>
      <c r="Q2" s="130"/>
      <c r="R2" s="130"/>
      <c r="S2" s="130"/>
      <c r="T2" s="130"/>
      <c r="U2" s="130"/>
      <c r="V2" s="130"/>
      <c r="W2" s="135" t="s">
        <v>2</v>
      </c>
      <c r="X2" s="136"/>
    </row>
    <row r="3" s="91" customFormat="1" ht="31.5" customHeight="1" spans="1:24">
      <c r="A3" s="8" t="s">
        <v>274</v>
      </c>
      <c r="B3" s="9" t="s">
        <v>275</v>
      </c>
      <c r="C3" s="9" t="s">
        <v>276</v>
      </c>
      <c r="D3" s="9" t="s">
        <v>277</v>
      </c>
      <c r="E3" s="14" t="s">
        <v>278</v>
      </c>
      <c r="F3" s="10" t="s">
        <v>279</v>
      </c>
      <c r="G3" s="11" t="s">
        <v>280</v>
      </c>
      <c r="H3" s="12" t="s">
        <v>281</v>
      </c>
      <c r="I3" s="132" t="s">
        <v>282</v>
      </c>
      <c r="J3" s="133"/>
      <c r="K3" s="133"/>
      <c r="L3" s="133"/>
      <c r="M3" s="133"/>
      <c r="N3" s="133"/>
      <c r="O3" s="133"/>
      <c r="P3" s="133"/>
      <c r="Q3" s="133"/>
      <c r="R3" s="133"/>
      <c r="S3" s="133"/>
      <c r="T3" s="133"/>
      <c r="U3" s="133"/>
      <c r="V3" s="133"/>
      <c r="W3" s="137"/>
      <c r="X3" s="12" t="s">
        <v>283</v>
      </c>
    </row>
    <row r="4" s="91" customFormat="1" ht="24" customHeight="1" spans="1:24">
      <c r="A4" s="14"/>
      <c r="B4" s="15"/>
      <c r="C4" s="15"/>
      <c r="D4" s="15"/>
      <c r="E4" s="65"/>
      <c r="F4" s="10"/>
      <c r="G4" s="17"/>
      <c r="H4" s="18"/>
      <c r="I4" s="15" t="s">
        <v>5</v>
      </c>
      <c r="J4" s="14" t="s">
        <v>284</v>
      </c>
      <c r="K4" s="30" t="s">
        <v>8</v>
      </c>
      <c r="L4" s="14" t="s">
        <v>9</v>
      </c>
      <c r="M4" s="14" t="s">
        <v>10</v>
      </c>
      <c r="N4" s="14" t="s">
        <v>11</v>
      </c>
      <c r="O4" s="14" t="s">
        <v>12</v>
      </c>
      <c r="P4" s="14" t="s">
        <v>13</v>
      </c>
      <c r="Q4" s="14" t="s">
        <v>14</v>
      </c>
      <c r="R4" s="14" t="s">
        <v>15</v>
      </c>
      <c r="S4" s="14" t="s">
        <v>16</v>
      </c>
      <c r="T4" s="14" t="s">
        <v>17</v>
      </c>
      <c r="U4" s="14" t="s">
        <v>18</v>
      </c>
      <c r="V4" s="8" t="s">
        <v>285</v>
      </c>
      <c r="W4" s="14" t="s">
        <v>286</v>
      </c>
      <c r="X4" s="18"/>
    </row>
    <row r="5" ht="25.5" customHeight="1" spans="1:24">
      <c r="A5" s="19" t="s">
        <v>5</v>
      </c>
      <c r="B5" s="45"/>
      <c r="C5" s="46"/>
      <c r="D5" s="19"/>
      <c r="E5" s="47"/>
      <c r="F5" s="19"/>
      <c r="G5" s="48"/>
      <c r="H5" s="55">
        <v>901898.57</v>
      </c>
      <c r="I5" s="55">
        <f t="shared" ref="I5:X5" si="0">I6+I20+I23+I26+I31+I44+I50+I61+I70+I85+I94+I132+I140+I149+I159+I162+I167+I172+I175+I183</f>
        <v>901898</v>
      </c>
      <c r="J5" s="55">
        <f t="shared" si="0"/>
        <v>75357</v>
      </c>
      <c r="K5" s="134">
        <f t="shared" si="0"/>
        <v>119205</v>
      </c>
      <c r="L5" s="134">
        <f t="shared" si="0"/>
        <v>143722</v>
      </c>
      <c r="M5" s="134">
        <f t="shared" si="0"/>
        <v>51795</v>
      </c>
      <c r="N5" s="134">
        <f t="shared" si="0"/>
        <v>48389</v>
      </c>
      <c r="O5" s="134">
        <f t="shared" si="0"/>
        <v>46260</v>
      </c>
      <c r="P5" s="134">
        <f t="shared" si="0"/>
        <v>54303</v>
      </c>
      <c r="Q5" s="134">
        <f t="shared" si="0"/>
        <v>118359</v>
      </c>
      <c r="R5" s="55">
        <f t="shared" si="0"/>
        <v>47991</v>
      </c>
      <c r="S5" s="55">
        <f t="shared" si="0"/>
        <v>38114</v>
      </c>
      <c r="T5" s="55">
        <f t="shared" si="0"/>
        <v>37856</v>
      </c>
      <c r="U5" s="134">
        <f t="shared" si="0"/>
        <v>48401</v>
      </c>
      <c r="V5" s="55">
        <f t="shared" si="0"/>
        <v>68667</v>
      </c>
      <c r="W5" s="55">
        <f t="shared" si="0"/>
        <v>3479</v>
      </c>
      <c r="X5" s="55">
        <f t="shared" si="0"/>
        <v>0</v>
      </c>
    </row>
    <row r="6" ht="25.5" customHeight="1" spans="1:24">
      <c r="A6" s="19" t="s">
        <v>287</v>
      </c>
      <c r="B6" s="45" t="s">
        <v>288</v>
      </c>
      <c r="C6" s="46"/>
      <c r="D6" s="19"/>
      <c r="E6" s="47"/>
      <c r="F6" s="19"/>
      <c r="G6" s="48"/>
      <c r="H6" s="55">
        <f>H7+H11+H13+H15+H18</f>
        <v>12224.4</v>
      </c>
      <c r="I6" s="55">
        <f t="shared" ref="I6:W6" si="1">I7+I11+I13+I15+I18</f>
        <v>12225</v>
      </c>
      <c r="J6" s="55">
        <f t="shared" si="1"/>
        <v>997</v>
      </c>
      <c r="K6" s="55">
        <f t="shared" si="1"/>
        <v>1332</v>
      </c>
      <c r="L6" s="55">
        <f t="shared" si="1"/>
        <v>186</v>
      </c>
      <c r="M6" s="55">
        <f t="shared" si="1"/>
        <v>1154</v>
      </c>
      <c r="N6" s="55">
        <f t="shared" si="1"/>
        <v>1306</v>
      </c>
      <c r="O6" s="55">
        <f t="shared" si="1"/>
        <v>644</v>
      </c>
      <c r="P6" s="55">
        <f t="shared" si="1"/>
        <v>2248</v>
      </c>
      <c r="Q6" s="55">
        <f t="shared" si="1"/>
        <v>747</v>
      </c>
      <c r="R6" s="55">
        <f t="shared" si="1"/>
        <v>420</v>
      </c>
      <c r="S6" s="55">
        <f t="shared" si="1"/>
        <v>1315</v>
      </c>
      <c r="T6" s="55">
        <f t="shared" si="1"/>
        <v>940</v>
      </c>
      <c r="U6" s="55">
        <f t="shared" si="1"/>
        <v>613</v>
      </c>
      <c r="V6" s="55">
        <f t="shared" si="1"/>
        <v>323</v>
      </c>
      <c r="W6" s="55">
        <f t="shared" si="1"/>
        <v>0</v>
      </c>
      <c r="X6" s="55">
        <v>0</v>
      </c>
    </row>
    <row r="7" ht="25.5" customHeight="1" spans="1:24">
      <c r="A7" s="19" t="s">
        <v>289</v>
      </c>
      <c r="B7" s="45" t="s">
        <v>290</v>
      </c>
      <c r="C7" s="46"/>
      <c r="D7" s="19"/>
      <c r="E7" s="47"/>
      <c r="F7" s="19"/>
      <c r="G7" s="48"/>
      <c r="H7" s="55">
        <v>560</v>
      </c>
      <c r="I7" s="55">
        <f>SUM(I8:I10)</f>
        <v>560</v>
      </c>
      <c r="J7" s="55">
        <f t="shared" ref="J7:X7" si="2">SUM(J8:J10)</f>
        <v>330</v>
      </c>
      <c r="K7" s="55">
        <f t="shared" si="2"/>
        <v>50</v>
      </c>
      <c r="L7" s="55">
        <f t="shared" si="2"/>
        <v>50</v>
      </c>
      <c r="M7" s="55">
        <f t="shared" si="2"/>
        <v>0</v>
      </c>
      <c r="N7" s="55">
        <f t="shared" si="2"/>
        <v>0</v>
      </c>
      <c r="O7" s="55">
        <f t="shared" si="2"/>
        <v>45</v>
      </c>
      <c r="P7" s="55">
        <f t="shared" si="2"/>
        <v>0</v>
      </c>
      <c r="Q7" s="55">
        <f t="shared" si="2"/>
        <v>45</v>
      </c>
      <c r="R7" s="55">
        <f t="shared" si="2"/>
        <v>0</v>
      </c>
      <c r="S7" s="55">
        <f t="shared" si="2"/>
        <v>40</v>
      </c>
      <c r="T7" s="55">
        <f t="shared" si="2"/>
        <v>0</v>
      </c>
      <c r="U7" s="55">
        <f t="shared" si="2"/>
        <v>0</v>
      </c>
      <c r="V7" s="55">
        <f t="shared" si="2"/>
        <v>0</v>
      </c>
      <c r="W7" s="55">
        <f t="shared" si="2"/>
        <v>0</v>
      </c>
      <c r="X7" s="55">
        <f t="shared" si="2"/>
        <v>0</v>
      </c>
    </row>
    <row r="8" ht="25.5" customHeight="1" spans="1:24">
      <c r="A8" s="19" t="s">
        <v>291</v>
      </c>
      <c r="B8" s="45" t="s">
        <v>292</v>
      </c>
      <c r="C8" s="46" t="s">
        <v>293</v>
      </c>
      <c r="D8" s="19" t="s">
        <v>294</v>
      </c>
      <c r="E8" s="47">
        <v>44386.5401041667</v>
      </c>
      <c r="F8" s="19" t="s">
        <v>295</v>
      </c>
      <c r="G8" s="48" t="s">
        <v>296</v>
      </c>
      <c r="H8" s="55">
        <v>330</v>
      </c>
      <c r="I8" s="55">
        <f t="shared" ref="I8:I69" si="3">SUM(J8:X8)</f>
        <v>330</v>
      </c>
      <c r="J8" s="55">
        <v>100</v>
      </c>
      <c r="K8" s="55">
        <v>50</v>
      </c>
      <c r="L8" s="55">
        <v>50</v>
      </c>
      <c r="M8" s="55">
        <v>0</v>
      </c>
      <c r="N8" s="55">
        <v>0</v>
      </c>
      <c r="O8" s="55">
        <v>45</v>
      </c>
      <c r="P8" s="55">
        <v>0</v>
      </c>
      <c r="Q8" s="55">
        <v>45</v>
      </c>
      <c r="R8" s="55">
        <v>0</v>
      </c>
      <c r="S8" s="55">
        <v>40</v>
      </c>
      <c r="T8" s="55">
        <v>0</v>
      </c>
      <c r="U8" s="55">
        <v>0</v>
      </c>
      <c r="V8" s="55">
        <v>0</v>
      </c>
      <c r="W8" s="55">
        <v>0</v>
      </c>
      <c r="X8" s="55">
        <v>0</v>
      </c>
    </row>
    <row r="9" ht="25.5" customHeight="1" spans="1:24">
      <c r="A9" s="19" t="s">
        <v>291</v>
      </c>
      <c r="B9" s="45" t="s">
        <v>292</v>
      </c>
      <c r="C9" s="46" t="s">
        <v>297</v>
      </c>
      <c r="D9" s="19" t="s">
        <v>298</v>
      </c>
      <c r="E9" s="47">
        <v>44488.4190509259</v>
      </c>
      <c r="F9" s="19" t="s">
        <v>295</v>
      </c>
      <c r="G9" s="48" t="s">
        <v>299</v>
      </c>
      <c r="H9" s="55">
        <v>220</v>
      </c>
      <c r="I9" s="55">
        <f t="shared" si="3"/>
        <v>220</v>
      </c>
      <c r="J9" s="55">
        <v>220</v>
      </c>
      <c r="K9" s="55">
        <v>0</v>
      </c>
      <c r="L9" s="55">
        <v>0</v>
      </c>
      <c r="M9" s="55">
        <v>0</v>
      </c>
      <c r="N9" s="55">
        <v>0</v>
      </c>
      <c r="O9" s="55">
        <v>0</v>
      </c>
      <c r="P9" s="55">
        <v>0</v>
      </c>
      <c r="Q9" s="55">
        <v>0</v>
      </c>
      <c r="R9" s="55">
        <v>0</v>
      </c>
      <c r="S9" s="55">
        <v>0</v>
      </c>
      <c r="T9" s="55">
        <v>0</v>
      </c>
      <c r="U9" s="55">
        <v>0</v>
      </c>
      <c r="V9" s="55">
        <v>0</v>
      </c>
      <c r="W9" s="55">
        <v>0</v>
      </c>
      <c r="X9" s="55">
        <v>0</v>
      </c>
    </row>
    <row r="10" ht="25.5" customHeight="1" spans="1:24">
      <c r="A10" s="19" t="s">
        <v>291</v>
      </c>
      <c r="B10" s="45" t="s">
        <v>292</v>
      </c>
      <c r="C10" s="46" t="s">
        <v>300</v>
      </c>
      <c r="D10" s="19" t="s">
        <v>301</v>
      </c>
      <c r="E10" s="47">
        <v>44543.7495717593</v>
      </c>
      <c r="F10" s="19" t="s">
        <v>295</v>
      </c>
      <c r="G10" s="48" t="s">
        <v>302</v>
      </c>
      <c r="H10" s="55">
        <v>10</v>
      </c>
      <c r="I10" s="55">
        <f t="shared" si="3"/>
        <v>10</v>
      </c>
      <c r="J10" s="55">
        <v>10</v>
      </c>
      <c r="K10" s="55">
        <v>0</v>
      </c>
      <c r="L10" s="55">
        <v>0</v>
      </c>
      <c r="M10" s="55">
        <v>0</v>
      </c>
      <c r="N10" s="55">
        <v>0</v>
      </c>
      <c r="O10" s="55">
        <v>0</v>
      </c>
      <c r="P10" s="55">
        <v>0</v>
      </c>
      <c r="Q10" s="55">
        <v>0</v>
      </c>
      <c r="R10" s="55">
        <v>0</v>
      </c>
      <c r="S10" s="55">
        <v>0</v>
      </c>
      <c r="T10" s="55">
        <v>0</v>
      </c>
      <c r="U10" s="55">
        <v>0</v>
      </c>
      <c r="V10" s="55">
        <v>0</v>
      </c>
      <c r="W10" s="55">
        <v>0</v>
      </c>
      <c r="X10" s="55">
        <v>0</v>
      </c>
    </row>
    <row r="11" ht="25.5" customHeight="1" spans="1:24">
      <c r="A11" s="19" t="s">
        <v>303</v>
      </c>
      <c r="B11" s="45" t="s">
        <v>304</v>
      </c>
      <c r="C11" s="46"/>
      <c r="D11" s="19"/>
      <c r="E11" s="47"/>
      <c r="F11" s="19"/>
      <c r="G11" s="48"/>
      <c r="H11" s="55">
        <v>65</v>
      </c>
      <c r="I11" s="55">
        <f>SUM(I12)</f>
        <v>65</v>
      </c>
      <c r="J11" s="55">
        <f t="shared" ref="J11:X11" si="4">SUM(J12)</f>
        <v>0</v>
      </c>
      <c r="K11" s="55">
        <f t="shared" si="4"/>
        <v>0</v>
      </c>
      <c r="L11" s="55">
        <f t="shared" si="4"/>
        <v>0</v>
      </c>
      <c r="M11" s="55">
        <f t="shared" si="4"/>
        <v>65</v>
      </c>
      <c r="N11" s="55">
        <f t="shared" si="4"/>
        <v>0</v>
      </c>
      <c r="O11" s="55">
        <f t="shared" si="4"/>
        <v>0</v>
      </c>
      <c r="P11" s="55">
        <f t="shared" si="4"/>
        <v>0</v>
      </c>
      <c r="Q11" s="55">
        <f t="shared" si="4"/>
        <v>0</v>
      </c>
      <c r="R11" s="55">
        <f t="shared" si="4"/>
        <v>0</v>
      </c>
      <c r="S11" s="55">
        <f t="shared" si="4"/>
        <v>0</v>
      </c>
      <c r="T11" s="55">
        <f t="shared" si="4"/>
        <v>0</v>
      </c>
      <c r="U11" s="55">
        <f t="shared" si="4"/>
        <v>0</v>
      </c>
      <c r="V11" s="55">
        <f t="shared" si="4"/>
        <v>0</v>
      </c>
      <c r="W11" s="55">
        <f t="shared" si="4"/>
        <v>0</v>
      </c>
      <c r="X11" s="55">
        <f t="shared" si="4"/>
        <v>0</v>
      </c>
    </row>
    <row r="12" ht="25.5" customHeight="1" spans="1:24">
      <c r="A12" s="19" t="s">
        <v>305</v>
      </c>
      <c r="B12" s="45" t="s">
        <v>306</v>
      </c>
      <c r="C12" s="46" t="s">
        <v>307</v>
      </c>
      <c r="D12" s="19" t="s">
        <v>308</v>
      </c>
      <c r="E12" s="47">
        <v>44337.5569907407</v>
      </c>
      <c r="F12" s="19" t="s">
        <v>295</v>
      </c>
      <c r="G12" s="48" t="s">
        <v>309</v>
      </c>
      <c r="H12" s="55">
        <v>65</v>
      </c>
      <c r="I12" s="55">
        <f t="shared" si="3"/>
        <v>65</v>
      </c>
      <c r="J12" s="55">
        <v>0</v>
      </c>
      <c r="K12" s="55">
        <v>0</v>
      </c>
      <c r="L12" s="55">
        <v>0</v>
      </c>
      <c r="M12" s="55">
        <v>65</v>
      </c>
      <c r="N12" s="55">
        <v>0</v>
      </c>
      <c r="O12" s="55">
        <v>0</v>
      </c>
      <c r="P12" s="55">
        <v>0</v>
      </c>
      <c r="Q12" s="55">
        <v>0</v>
      </c>
      <c r="R12" s="55">
        <v>0</v>
      </c>
      <c r="S12" s="55">
        <v>0</v>
      </c>
      <c r="T12" s="55">
        <v>0</v>
      </c>
      <c r="U12" s="55">
        <v>0</v>
      </c>
      <c r="V12" s="55">
        <v>0</v>
      </c>
      <c r="W12" s="55">
        <v>0</v>
      </c>
      <c r="X12" s="55">
        <v>0</v>
      </c>
    </row>
    <row r="13" ht="25.5" customHeight="1" spans="1:24">
      <c r="A13" s="19" t="s">
        <v>310</v>
      </c>
      <c r="B13" s="45" t="s">
        <v>311</v>
      </c>
      <c r="C13" s="46"/>
      <c r="D13" s="19"/>
      <c r="E13" s="47"/>
      <c r="F13" s="19"/>
      <c r="G13" s="48"/>
      <c r="H13" s="55">
        <v>722.2</v>
      </c>
      <c r="I13" s="55">
        <f>SUM(I14)</f>
        <v>723</v>
      </c>
      <c r="J13" s="55">
        <f t="shared" ref="J13:X13" si="5">SUM(J14)</f>
        <v>0</v>
      </c>
      <c r="K13" s="55">
        <f t="shared" si="5"/>
        <v>108</v>
      </c>
      <c r="L13" s="55">
        <f t="shared" si="5"/>
        <v>136</v>
      </c>
      <c r="M13" s="55">
        <f t="shared" si="5"/>
        <v>46</v>
      </c>
      <c r="N13" s="55">
        <f t="shared" si="5"/>
        <v>41</v>
      </c>
      <c r="O13" s="55">
        <f t="shared" si="5"/>
        <v>62</v>
      </c>
      <c r="P13" s="55">
        <f t="shared" si="5"/>
        <v>100</v>
      </c>
      <c r="Q13" s="55">
        <f t="shared" si="5"/>
        <v>65</v>
      </c>
      <c r="R13" s="55">
        <f t="shared" si="5"/>
        <v>42</v>
      </c>
      <c r="S13" s="55">
        <f t="shared" si="5"/>
        <v>38</v>
      </c>
      <c r="T13" s="55">
        <f t="shared" si="5"/>
        <v>40</v>
      </c>
      <c r="U13" s="55">
        <f t="shared" si="5"/>
        <v>31</v>
      </c>
      <c r="V13" s="55">
        <f t="shared" si="5"/>
        <v>14</v>
      </c>
      <c r="W13" s="55">
        <f t="shared" si="5"/>
        <v>0</v>
      </c>
      <c r="X13" s="55">
        <f t="shared" si="5"/>
        <v>0</v>
      </c>
    </row>
    <row r="14" ht="25.5" customHeight="1" spans="1:24">
      <c r="A14" s="19" t="s">
        <v>312</v>
      </c>
      <c r="B14" s="45" t="s">
        <v>313</v>
      </c>
      <c r="C14" s="46" t="s">
        <v>314</v>
      </c>
      <c r="D14" s="19" t="s">
        <v>315</v>
      </c>
      <c r="E14" s="47">
        <v>44267.7412152778</v>
      </c>
      <c r="F14" s="19" t="s">
        <v>295</v>
      </c>
      <c r="G14" s="48" t="s">
        <v>316</v>
      </c>
      <c r="H14" s="55">
        <v>722.2</v>
      </c>
      <c r="I14" s="55">
        <f t="shared" si="3"/>
        <v>723</v>
      </c>
      <c r="J14" s="55">
        <v>0</v>
      </c>
      <c r="K14" s="55">
        <v>108</v>
      </c>
      <c r="L14" s="55">
        <v>136</v>
      </c>
      <c r="M14" s="55">
        <v>46</v>
      </c>
      <c r="N14" s="55">
        <v>41</v>
      </c>
      <c r="O14" s="55">
        <v>62</v>
      </c>
      <c r="P14" s="55">
        <v>100</v>
      </c>
      <c r="Q14" s="55">
        <v>65</v>
      </c>
      <c r="R14" s="55">
        <v>42</v>
      </c>
      <c r="S14" s="55">
        <v>38</v>
      </c>
      <c r="T14" s="55">
        <v>40</v>
      </c>
      <c r="U14" s="55">
        <v>31</v>
      </c>
      <c r="V14" s="55">
        <v>14</v>
      </c>
      <c r="W14" s="55">
        <v>0</v>
      </c>
      <c r="X14" s="55">
        <v>0</v>
      </c>
    </row>
    <row r="15" ht="25.5" customHeight="1" spans="1:24">
      <c r="A15" s="19" t="s">
        <v>317</v>
      </c>
      <c r="B15" s="45" t="s">
        <v>318</v>
      </c>
      <c r="C15" s="46"/>
      <c r="D15" s="19"/>
      <c r="E15" s="47"/>
      <c r="F15" s="19"/>
      <c r="G15" s="48"/>
      <c r="H15" s="55">
        <v>77</v>
      </c>
      <c r="I15" s="55">
        <f>SUM(I16:I17)</f>
        <v>77</v>
      </c>
      <c r="J15" s="55">
        <f t="shared" ref="J15:X15" si="6">SUM(J16:J17)</f>
        <v>67</v>
      </c>
      <c r="K15" s="55">
        <f t="shared" si="6"/>
        <v>0</v>
      </c>
      <c r="L15" s="55">
        <f t="shared" si="6"/>
        <v>0</v>
      </c>
      <c r="M15" s="55">
        <f t="shared" si="6"/>
        <v>5</v>
      </c>
      <c r="N15" s="55">
        <f t="shared" si="6"/>
        <v>0</v>
      </c>
      <c r="O15" s="55">
        <f t="shared" si="6"/>
        <v>0</v>
      </c>
      <c r="P15" s="55">
        <f t="shared" si="6"/>
        <v>0</v>
      </c>
      <c r="Q15" s="55">
        <f t="shared" si="6"/>
        <v>0</v>
      </c>
      <c r="R15" s="55">
        <f t="shared" si="6"/>
        <v>5</v>
      </c>
      <c r="S15" s="55">
        <f t="shared" si="6"/>
        <v>0</v>
      </c>
      <c r="T15" s="55">
        <f t="shared" si="6"/>
        <v>0</v>
      </c>
      <c r="U15" s="55">
        <f t="shared" si="6"/>
        <v>0</v>
      </c>
      <c r="V15" s="55">
        <f t="shared" si="6"/>
        <v>0</v>
      </c>
      <c r="W15" s="55">
        <f t="shared" si="6"/>
        <v>0</v>
      </c>
      <c r="X15" s="55">
        <f t="shared" si="6"/>
        <v>0</v>
      </c>
    </row>
    <row r="16" ht="25.5" customHeight="1" spans="1:24">
      <c r="A16" s="19" t="s">
        <v>319</v>
      </c>
      <c r="B16" s="45" t="s">
        <v>320</v>
      </c>
      <c r="C16" s="46" t="s">
        <v>321</v>
      </c>
      <c r="D16" s="19" t="s">
        <v>322</v>
      </c>
      <c r="E16" s="47">
        <v>44200.4527662037</v>
      </c>
      <c r="F16" s="19" t="s">
        <v>295</v>
      </c>
      <c r="G16" s="48" t="s">
        <v>323</v>
      </c>
      <c r="H16" s="55">
        <v>47</v>
      </c>
      <c r="I16" s="55">
        <f t="shared" si="3"/>
        <v>47</v>
      </c>
      <c r="J16" s="55">
        <v>47</v>
      </c>
      <c r="K16" s="55">
        <v>0</v>
      </c>
      <c r="L16" s="55">
        <v>0</v>
      </c>
      <c r="M16" s="55">
        <v>0</v>
      </c>
      <c r="N16" s="55">
        <v>0</v>
      </c>
      <c r="O16" s="55">
        <v>0</v>
      </c>
      <c r="P16" s="55">
        <v>0</v>
      </c>
      <c r="Q16" s="55">
        <v>0</v>
      </c>
      <c r="R16" s="55">
        <v>0</v>
      </c>
      <c r="S16" s="55">
        <v>0</v>
      </c>
      <c r="T16" s="55">
        <v>0</v>
      </c>
      <c r="U16" s="55">
        <v>0</v>
      </c>
      <c r="V16" s="55">
        <v>0</v>
      </c>
      <c r="W16" s="55">
        <v>0</v>
      </c>
      <c r="X16" s="55">
        <v>0</v>
      </c>
    </row>
    <row r="17" ht="25.5" customHeight="1" spans="1:24">
      <c r="A17" s="19" t="s">
        <v>324</v>
      </c>
      <c r="B17" s="45" t="s">
        <v>325</v>
      </c>
      <c r="C17" s="46" t="s">
        <v>326</v>
      </c>
      <c r="D17" s="19" t="s">
        <v>327</v>
      </c>
      <c r="E17" s="47">
        <v>44369.7637037037</v>
      </c>
      <c r="F17" s="19" t="s">
        <v>295</v>
      </c>
      <c r="G17" s="48" t="s">
        <v>323</v>
      </c>
      <c r="H17" s="55">
        <v>30</v>
      </c>
      <c r="I17" s="55">
        <f t="shared" si="3"/>
        <v>30</v>
      </c>
      <c r="J17" s="55">
        <v>20</v>
      </c>
      <c r="K17" s="55">
        <v>0</v>
      </c>
      <c r="L17" s="55">
        <v>0</v>
      </c>
      <c r="M17" s="55">
        <v>5</v>
      </c>
      <c r="N17" s="55">
        <v>0</v>
      </c>
      <c r="O17" s="55">
        <v>0</v>
      </c>
      <c r="P17" s="55">
        <v>0</v>
      </c>
      <c r="Q17" s="55">
        <v>0</v>
      </c>
      <c r="R17" s="55">
        <v>5</v>
      </c>
      <c r="S17" s="55">
        <v>0</v>
      </c>
      <c r="T17" s="55">
        <v>0</v>
      </c>
      <c r="U17" s="55">
        <v>0</v>
      </c>
      <c r="V17" s="55">
        <v>0</v>
      </c>
      <c r="W17" s="55">
        <v>0</v>
      </c>
      <c r="X17" s="55">
        <v>0</v>
      </c>
    </row>
    <row r="18" ht="25.5" customHeight="1" spans="1:24">
      <c r="A18" s="19" t="s">
        <v>328</v>
      </c>
      <c r="B18" s="45" t="s">
        <v>329</v>
      </c>
      <c r="C18" s="46"/>
      <c r="D18" s="19"/>
      <c r="E18" s="47"/>
      <c r="F18" s="19"/>
      <c r="G18" s="48"/>
      <c r="H18" s="55">
        <v>10800.2</v>
      </c>
      <c r="I18" s="55">
        <f>SUM(I19)</f>
        <v>10800</v>
      </c>
      <c r="J18" s="55">
        <f t="shared" ref="J18:X18" si="7">SUM(J19)</f>
        <v>600</v>
      </c>
      <c r="K18" s="55">
        <f t="shared" si="7"/>
        <v>1174</v>
      </c>
      <c r="L18" s="55">
        <f t="shared" si="7"/>
        <v>0</v>
      </c>
      <c r="M18" s="55">
        <f t="shared" si="7"/>
        <v>1038</v>
      </c>
      <c r="N18" s="55">
        <f t="shared" si="7"/>
        <v>1265</v>
      </c>
      <c r="O18" s="55">
        <f t="shared" si="7"/>
        <v>537</v>
      </c>
      <c r="P18" s="55">
        <f t="shared" si="7"/>
        <v>2148</v>
      </c>
      <c r="Q18" s="55">
        <f t="shared" si="7"/>
        <v>637</v>
      </c>
      <c r="R18" s="55">
        <f t="shared" si="7"/>
        <v>373</v>
      </c>
      <c r="S18" s="55">
        <f t="shared" si="7"/>
        <v>1237</v>
      </c>
      <c r="T18" s="55">
        <f t="shared" si="7"/>
        <v>900</v>
      </c>
      <c r="U18" s="55">
        <f t="shared" si="7"/>
        <v>582</v>
      </c>
      <c r="V18" s="55">
        <f t="shared" si="7"/>
        <v>309</v>
      </c>
      <c r="W18" s="55">
        <f t="shared" si="7"/>
        <v>0</v>
      </c>
      <c r="X18" s="55">
        <f t="shared" si="7"/>
        <v>0</v>
      </c>
    </row>
    <row r="19" ht="25.5" customHeight="1" spans="1:24">
      <c r="A19" s="19" t="s">
        <v>330</v>
      </c>
      <c r="B19" s="45" t="s">
        <v>331</v>
      </c>
      <c r="C19" s="46" t="s">
        <v>332</v>
      </c>
      <c r="D19" s="19" t="s">
        <v>333</v>
      </c>
      <c r="E19" s="47">
        <v>44491.6884722222</v>
      </c>
      <c r="F19" s="19" t="s">
        <v>295</v>
      </c>
      <c r="G19" s="48" t="s">
        <v>334</v>
      </c>
      <c r="H19" s="55">
        <v>10800.2</v>
      </c>
      <c r="I19" s="55">
        <f t="shared" si="3"/>
        <v>10800</v>
      </c>
      <c r="J19" s="55">
        <v>600</v>
      </c>
      <c r="K19" s="55">
        <v>1174</v>
      </c>
      <c r="L19" s="55">
        <v>0</v>
      </c>
      <c r="M19" s="55">
        <v>1038</v>
      </c>
      <c r="N19" s="55">
        <v>1265</v>
      </c>
      <c r="O19" s="55">
        <v>537</v>
      </c>
      <c r="P19" s="55">
        <v>2148</v>
      </c>
      <c r="Q19" s="55">
        <v>637</v>
      </c>
      <c r="R19" s="55">
        <v>373</v>
      </c>
      <c r="S19" s="55">
        <v>1237</v>
      </c>
      <c r="T19" s="55">
        <v>900</v>
      </c>
      <c r="U19" s="55">
        <v>582</v>
      </c>
      <c r="V19" s="55">
        <v>309</v>
      </c>
      <c r="W19" s="55">
        <v>0</v>
      </c>
      <c r="X19" s="55">
        <v>0</v>
      </c>
    </row>
    <row r="20" ht="25.5" customHeight="1" spans="1:24">
      <c r="A20" s="19" t="s">
        <v>335</v>
      </c>
      <c r="B20" s="45" t="s">
        <v>336</v>
      </c>
      <c r="C20" s="46"/>
      <c r="D20" s="19"/>
      <c r="E20" s="47"/>
      <c r="F20" s="19"/>
      <c r="G20" s="48"/>
      <c r="H20" s="55">
        <f>H21</f>
        <v>270</v>
      </c>
      <c r="I20" s="55">
        <f t="shared" ref="I20:X21" si="8">I21</f>
        <v>270</v>
      </c>
      <c r="J20" s="55">
        <f t="shared" si="8"/>
        <v>270</v>
      </c>
      <c r="K20" s="55">
        <f t="shared" si="8"/>
        <v>0</v>
      </c>
      <c r="L20" s="55">
        <f t="shared" si="8"/>
        <v>0</v>
      </c>
      <c r="M20" s="55">
        <f t="shared" si="8"/>
        <v>0</v>
      </c>
      <c r="N20" s="55">
        <f t="shared" si="8"/>
        <v>0</v>
      </c>
      <c r="O20" s="55">
        <f t="shared" si="8"/>
        <v>0</v>
      </c>
      <c r="P20" s="55">
        <f t="shared" si="8"/>
        <v>0</v>
      </c>
      <c r="Q20" s="55">
        <f t="shared" si="8"/>
        <v>0</v>
      </c>
      <c r="R20" s="55">
        <f t="shared" si="8"/>
        <v>0</v>
      </c>
      <c r="S20" s="55">
        <f t="shared" si="8"/>
        <v>0</v>
      </c>
      <c r="T20" s="55">
        <f t="shared" si="8"/>
        <v>0</v>
      </c>
      <c r="U20" s="55">
        <f t="shared" si="8"/>
        <v>0</v>
      </c>
      <c r="V20" s="55">
        <f t="shared" si="8"/>
        <v>0</v>
      </c>
      <c r="W20" s="55">
        <f t="shared" si="8"/>
        <v>0</v>
      </c>
      <c r="X20" s="55">
        <f t="shared" si="8"/>
        <v>0</v>
      </c>
    </row>
    <row r="21" ht="25.5" customHeight="1" spans="1:24">
      <c r="A21" s="19" t="s">
        <v>337</v>
      </c>
      <c r="B21" s="45" t="s">
        <v>338</v>
      </c>
      <c r="C21" s="46"/>
      <c r="D21" s="19"/>
      <c r="E21" s="47"/>
      <c r="F21" s="19"/>
      <c r="G21" s="48"/>
      <c r="H21" s="55">
        <f>H22</f>
        <v>270</v>
      </c>
      <c r="I21" s="55">
        <f t="shared" si="8"/>
        <v>270</v>
      </c>
      <c r="J21" s="55">
        <f t="shared" si="8"/>
        <v>270</v>
      </c>
      <c r="K21" s="55">
        <f t="shared" si="8"/>
        <v>0</v>
      </c>
      <c r="L21" s="55">
        <f t="shared" si="8"/>
        <v>0</v>
      </c>
      <c r="M21" s="55">
        <f t="shared" si="8"/>
        <v>0</v>
      </c>
      <c r="N21" s="55">
        <f t="shared" si="8"/>
        <v>0</v>
      </c>
      <c r="O21" s="55">
        <f t="shared" si="8"/>
        <v>0</v>
      </c>
      <c r="P21" s="55">
        <f t="shared" si="8"/>
        <v>0</v>
      </c>
      <c r="Q21" s="55">
        <f t="shared" si="8"/>
        <v>0</v>
      </c>
      <c r="R21" s="55">
        <f t="shared" si="8"/>
        <v>0</v>
      </c>
      <c r="S21" s="55">
        <f t="shared" si="8"/>
        <v>0</v>
      </c>
      <c r="T21" s="55">
        <f t="shared" si="8"/>
        <v>0</v>
      </c>
      <c r="U21" s="55">
        <f t="shared" si="8"/>
        <v>0</v>
      </c>
      <c r="V21" s="55">
        <f t="shared" si="8"/>
        <v>0</v>
      </c>
      <c r="W21" s="55">
        <f t="shared" si="8"/>
        <v>0</v>
      </c>
      <c r="X21" s="55">
        <f t="shared" si="8"/>
        <v>0</v>
      </c>
    </row>
    <row r="22" ht="25.5" customHeight="1" spans="1:24">
      <c r="A22" s="19" t="s">
        <v>339</v>
      </c>
      <c r="B22" s="45" t="s">
        <v>340</v>
      </c>
      <c r="C22" s="46" t="s">
        <v>341</v>
      </c>
      <c r="D22" s="19" t="s">
        <v>342</v>
      </c>
      <c r="E22" s="47">
        <v>44200.7643865741</v>
      </c>
      <c r="F22" s="19" t="s">
        <v>295</v>
      </c>
      <c r="G22" s="68" t="s">
        <v>343</v>
      </c>
      <c r="H22" s="55">
        <v>270</v>
      </c>
      <c r="I22" s="55">
        <f t="shared" si="3"/>
        <v>270</v>
      </c>
      <c r="J22" s="55">
        <v>270</v>
      </c>
      <c r="K22" s="55">
        <v>0</v>
      </c>
      <c r="L22" s="55">
        <v>0</v>
      </c>
      <c r="M22" s="55">
        <v>0</v>
      </c>
      <c r="N22" s="55">
        <v>0</v>
      </c>
      <c r="O22" s="55">
        <v>0</v>
      </c>
      <c r="P22" s="55">
        <v>0</v>
      </c>
      <c r="Q22" s="55">
        <v>0</v>
      </c>
      <c r="R22" s="55">
        <v>0</v>
      </c>
      <c r="S22" s="55">
        <v>0</v>
      </c>
      <c r="T22" s="55">
        <v>0</v>
      </c>
      <c r="U22" s="55">
        <v>0</v>
      </c>
      <c r="V22" s="55">
        <v>0</v>
      </c>
      <c r="W22" s="55">
        <v>0</v>
      </c>
      <c r="X22" s="55">
        <v>0</v>
      </c>
    </row>
    <row r="23" ht="25.5" customHeight="1" spans="1:24">
      <c r="A23" s="19" t="s">
        <v>344</v>
      </c>
      <c r="B23" s="45" t="s">
        <v>345</v>
      </c>
      <c r="C23" s="46"/>
      <c r="D23" s="19"/>
      <c r="E23" s="47"/>
      <c r="F23" s="19"/>
      <c r="G23" s="48"/>
      <c r="H23" s="55">
        <v>178.4</v>
      </c>
      <c r="I23" s="55">
        <f>I24</f>
        <v>179</v>
      </c>
      <c r="J23" s="55">
        <f t="shared" ref="J23:X24" si="9">J24</f>
        <v>3</v>
      </c>
      <c r="K23" s="55">
        <f t="shared" si="9"/>
        <v>24</v>
      </c>
      <c r="L23" s="55">
        <f t="shared" si="9"/>
        <v>25</v>
      </c>
      <c r="M23" s="55">
        <f t="shared" si="9"/>
        <v>15</v>
      </c>
      <c r="N23" s="55">
        <f t="shared" si="9"/>
        <v>12</v>
      </c>
      <c r="O23" s="55">
        <f t="shared" si="9"/>
        <v>19</v>
      </c>
      <c r="P23" s="55">
        <f t="shared" si="9"/>
        <v>16</v>
      </c>
      <c r="Q23" s="55">
        <f t="shared" si="9"/>
        <v>15</v>
      </c>
      <c r="R23" s="55">
        <f t="shared" si="9"/>
        <v>14</v>
      </c>
      <c r="S23" s="55">
        <f t="shared" si="9"/>
        <v>8</v>
      </c>
      <c r="T23" s="55">
        <f t="shared" si="9"/>
        <v>13</v>
      </c>
      <c r="U23" s="55">
        <f t="shared" si="9"/>
        <v>10</v>
      </c>
      <c r="V23" s="55">
        <f t="shared" si="9"/>
        <v>5</v>
      </c>
      <c r="W23" s="55">
        <f t="shared" si="9"/>
        <v>0</v>
      </c>
      <c r="X23" s="55">
        <f t="shared" si="9"/>
        <v>0</v>
      </c>
    </row>
    <row r="24" ht="25.5" customHeight="1" spans="1:24">
      <c r="A24" s="19" t="s">
        <v>346</v>
      </c>
      <c r="B24" s="45" t="s">
        <v>347</v>
      </c>
      <c r="C24" s="46"/>
      <c r="D24" s="19"/>
      <c r="E24" s="47"/>
      <c r="F24" s="19"/>
      <c r="G24" s="48"/>
      <c r="H24" s="55">
        <v>178.4</v>
      </c>
      <c r="I24" s="55">
        <f>I25</f>
        <v>179</v>
      </c>
      <c r="J24" s="55">
        <f t="shared" si="9"/>
        <v>3</v>
      </c>
      <c r="K24" s="55">
        <f t="shared" si="9"/>
        <v>24</v>
      </c>
      <c r="L24" s="55">
        <f t="shared" si="9"/>
        <v>25</v>
      </c>
      <c r="M24" s="55">
        <f t="shared" si="9"/>
        <v>15</v>
      </c>
      <c r="N24" s="55">
        <f t="shared" si="9"/>
        <v>12</v>
      </c>
      <c r="O24" s="55">
        <f t="shared" si="9"/>
        <v>19</v>
      </c>
      <c r="P24" s="55">
        <f t="shared" si="9"/>
        <v>16</v>
      </c>
      <c r="Q24" s="55">
        <f t="shared" si="9"/>
        <v>15</v>
      </c>
      <c r="R24" s="55">
        <f t="shared" si="9"/>
        <v>14</v>
      </c>
      <c r="S24" s="55">
        <f t="shared" si="9"/>
        <v>8</v>
      </c>
      <c r="T24" s="55">
        <f t="shared" si="9"/>
        <v>13</v>
      </c>
      <c r="U24" s="55">
        <f t="shared" si="9"/>
        <v>10</v>
      </c>
      <c r="V24" s="55">
        <f t="shared" si="9"/>
        <v>5</v>
      </c>
      <c r="W24" s="55">
        <f t="shared" si="9"/>
        <v>0</v>
      </c>
      <c r="X24" s="55">
        <f t="shared" si="9"/>
        <v>0</v>
      </c>
    </row>
    <row r="25" ht="25.5" customHeight="1" spans="1:24">
      <c r="A25" s="19" t="s">
        <v>348</v>
      </c>
      <c r="B25" s="45" t="s">
        <v>349</v>
      </c>
      <c r="C25" s="46" t="s">
        <v>314</v>
      </c>
      <c r="D25" s="19" t="s">
        <v>350</v>
      </c>
      <c r="E25" s="47">
        <v>44272.6489814815</v>
      </c>
      <c r="F25" s="19" t="s">
        <v>295</v>
      </c>
      <c r="G25" s="48" t="s">
        <v>351</v>
      </c>
      <c r="H25" s="55">
        <v>178.4</v>
      </c>
      <c r="I25" s="55">
        <f t="shared" si="3"/>
        <v>179</v>
      </c>
      <c r="J25" s="55">
        <v>3</v>
      </c>
      <c r="K25" s="55">
        <v>24</v>
      </c>
      <c r="L25" s="55">
        <v>25</v>
      </c>
      <c r="M25" s="55">
        <v>15</v>
      </c>
      <c r="N25" s="55">
        <v>12</v>
      </c>
      <c r="O25" s="55">
        <v>19</v>
      </c>
      <c r="P25" s="55">
        <v>16</v>
      </c>
      <c r="Q25" s="55">
        <v>15</v>
      </c>
      <c r="R25" s="55">
        <v>14</v>
      </c>
      <c r="S25" s="55">
        <v>8</v>
      </c>
      <c r="T25" s="55">
        <v>13</v>
      </c>
      <c r="U25" s="55">
        <v>10</v>
      </c>
      <c r="V25" s="55">
        <v>5</v>
      </c>
      <c r="W25" s="55">
        <v>0</v>
      </c>
      <c r="X25" s="55">
        <v>0</v>
      </c>
    </row>
    <row r="26" ht="25.5" customHeight="1" spans="1:24">
      <c r="A26" s="19" t="s">
        <v>352</v>
      </c>
      <c r="B26" s="45" t="s">
        <v>353</v>
      </c>
      <c r="C26" s="46"/>
      <c r="D26" s="19"/>
      <c r="E26" s="47"/>
      <c r="F26" s="19"/>
      <c r="G26" s="48"/>
      <c r="H26" s="55">
        <v>27646</v>
      </c>
      <c r="I26" s="55">
        <f>I27+I29</f>
        <v>27646</v>
      </c>
      <c r="J26" s="55">
        <f t="shared" ref="J26:X26" si="10">J27+J29</f>
        <v>0</v>
      </c>
      <c r="K26" s="55">
        <f t="shared" si="10"/>
        <v>15000</v>
      </c>
      <c r="L26" s="55">
        <f t="shared" si="10"/>
        <v>1500</v>
      </c>
      <c r="M26" s="55">
        <f t="shared" si="10"/>
        <v>1000</v>
      </c>
      <c r="N26" s="55">
        <f t="shared" si="10"/>
        <v>1000</v>
      </c>
      <c r="O26" s="55">
        <f t="shared" si="10"/>
        <v>1316</v>
      </c>
      <c r="P26" s="55">
        <f t="shared" si="10"/>
        <v>1390</v>
      </c>
      <c r="Q26" s="55">
        <f t="shared" si="10"/>
        <v>3040</v>
      </c>
      <c r="R26" s="55">
        <f t="shared" si="10"/>
        <v>0</v>
      </c>
      <c r="S26" s="55">
        <f t="shared" si="10"/>
        <v>0</v>
      </c>
      <c r="T26" s="55">
        <f t="shared" si="10"/>
        <v>1000</v>
      </c>
      <c r="U26" s="55">
        <f t="shared" si="10"/>
        <v>2000</v>
      </c>
      <c r="V26" s="55">
        <f t="shared" si="10"/>
        <v>400</v>
      </c>
      <c r="W26" s="55">
        <f t="shared" si="10"/>
        <v>0</v>
      </c>
      <c r="X26" s="55">
        <f t="shared" si="10"/>
        <v>0</v>
      </c>
    </row>
    <row r="27" ht="25.5" customHeight="1" spans="1:24">
      <c r="A27" s="19" t="s">
        <v>346</v>
      </c>
      <c r="B27" s="45" t="s">
        <v>354</v>
      </c>
      <c r="C27" s="46"/>
      <c r="D27" s="19"/>
      <c r="E27" s="47"/>
      <c r="F27" s="19"/>
      <c r="G27" s="48"/>
      <c r="H27" s="55">
        <v>11000</v>
      </c>
      <c r="I27" s="55">
        <f>I28</f>
        <v>11000</v>
      </c>
      <c r="J27" s="55">
        <f t="shared" ref="J27:X27" si="11">J28</f>
        <v>0</v>
      </c>
      <c r="K27" s="55">
        <f t="shared" si="11"/>
        <v>11000</v>
      </c>
      <c r="L27" s="55">
        <f t="shared" si="11"/>
        <v>0</v>
      </c>
      <c r="M27" s="55">
        <f t="shared" si="11"/>
        <v>0</v>
      </c>
      <c r="N27" s="55">
        <f t="shared" si="11"/>
        <v>0</v>
      </c>
      <c r="O27" s="55">
        <f t="shared" si="11"/>
        <v>0</v>
      </c>
      <c r="P27" s="55">
        <f t="shared" si="11"/>
        <v>0</v>
      </c>
      <c r="Q27" s="55">
        <f t="shared" si="11"/>
        <v>0</v>
      </c>
      <c r="R27" s="55">
        <f t="shared" si="11"/>
        <v>0</v>
      </c>
      <c r="S27" s="55">
        <f t="shared" si="11"/>
        <v>0</v>
      </c>
      <c r="T27" s="55">
        <f t="shared" si="11"/>
        <v>0</v>
      </c>
      <c r="U27" s="55">
        <f t="shared" si="11"/>
        <v>0</v>
      </c>
      <c r="V27" s="55">
        <f t="shared" si="11"/>
        <v>0</v>
      </c>
      <c r="W27" s="55">
        <f t="shared" si="11"/>
        <v>0</v>
      </c>
      <c r="X27" s="55">
        <f t="shared" si="11"/>
        <v>0</v>
      </c>
    </row>
    <row r="28" ht="25.5" customHeight="1" spans="1:24">
      <c r="A28" s="19" t="s">
        <v>355</v>
      </c>
      <c r="B28" s="45" t="s">
        <v>356</v>
      </c>
      <c r="C28" s="46" t="s">
        <v>332</v>
      </c>
      <c r="D28" s="19" t="s">
        <v>333</v>
      </c>
      <c r="E28" s="47">
        <v>44491.691875</v>
      </c>
      <c r="F28" s="19" t="s">
        <v>295</v>
      </c>
      <c r="G28" s="48" t="s">
        <v>334</v>
      </c>
      <c r="H28" s="55">
        <v>11000</v>
      </c>
      <c r="I28" s="55">
        <f t="shared" si="3"/>
        <v>11000</v>
      </c>
      <c r="J28" s="55">
        <v>0</v>
      </c>
      <c r="K28" s="55">
        <v>11000</v>
      </c>
      <c r="L28" s="55">
        <v>0</v>
      </c>
      <c r="M28" s="55">
        <v>0</v>
      </c>
      <c r="N28" s="55">
        <v>0</v>
      </c>
      <c r="O28" s="55">
        <v>0</v>
      </c>
      <c r="P28" s="55">
        <v>0</v>
      </c>
      <c r="Q28" s="55">
        <v>0</v>
      </c>
      <c r="R28" s="55">
        <v>0</v>
      </c>
      <c r="S28" s="55">
        <v>0</v>
      </c>
      <c r="T28" s="55">
        <v>0</v>
      </c>
      <c r="U28" s="55">
        <v>0</v>
      </c>
      <c r="V28" s="55">
        <v>0</v>
      </c>
      <c r="W28" s="55">
        <v>0</v>
      </c>
      <c r="X28" s="55">
        <v>0</v>
      </c>
    </row>
    <row r="29" ht="25.5" customHeight="1" spans="1:24">
      <c r="A29" s="19" t="s">
        <v>328</v>
      </c>
      <c r="B29" s="45" t="s">
        <v>357</v>
      </c>
      <c r="C29" s="46"/>
      <c r="D29" s="19"/>
      <c r="E29" s="47"/>
      <c r="F29" s="19"/>
      <c r="G29" s="48"/>
      <c r="H29" s="55">
        <v>16646</v>
      </c>
      <c r="I29" s="55">
        <f>I30</f>
        <v>16646</v>
      </c>
      <c r="J29" s="55">
        <f t="shared" ref="J29:X29" si="12">J30</f>
        <v>0</v>
      </c>
      <c r="K29" s="55">
        <f t="shared" si="12"/>
        <v>4000</v>
      </c>
      <c r="L29" s="55">
        <f t="shared" si="12"/>
        <v>1500</v>
      </c>
      <c r="M29" s="55">
        <f t="shared" si="12"/>
        <v>1000</v>
      </c>
      <c r="N29" s="55">
        <f t="shared" si="12"/>
        <v>1000</v>
      </c>
      <c r="O29" s="55">
        <f t="shared" si="12"/>
        <v>1316</v>
      </c>
      <c r="P29" s="55">
        <f t="shared" si="12"/>
        <v>1390</v>
      </c>
      <c r="Q29" s="55">
        <f t="shared" si="12"/>
        <v>3040</v>
      </c>
      <c r="R29" s="55">
        <f t="shared" si="12"/>
        <v>0</v>
      </c>
      <c r="S29" s="55">
        <f t="shared" si="12"/>
        <v>0</v>
      </c>
      <c r="T29" s="55">
        <f t="shared" si="12"/>
        <v>1000</v>
      </c>
      <c r="U29" s="55">
        <f t="shared" si="12"/>
        <v>2000</v>
      </c>
      <c r="V29" s="55">
        <f t="shared" si="12"/>
        <v>400</v>
      </c>
      <c r="W29" s="55">
        <f t="shared" si="12"/>
        <v>0</v>
      </c>
      <c r="X29" s="55">
        <f t="shared" si="12"/>
        <v>0</v>
      </c>
    </row>
    <row r="30" ht="25.5" customHeight="1" spans="1:24">
      <c r="A30" s="19" t="s">
        <v>358</v>
      </c>
      <c r="B30" s="45" t="s">
        <v>359</v>
      </c>
      <c r="C30" s="46" t="s">
        <v>360</v>
      </c>
      <c r="D30" s="19" t="s">
        <v>361</v>
      </c>
      <c r="E30" s="47">
        <v>44405.5228240741</v>
      </c>
      <c r="F30" s="19" t="s">
        <v>295</v>
      </c>
      <c r="G30" s="48" t="s">
        <v>362</v>
      </c>
      <c r="H30" s="55">
        <v>16646</v>
      </c>
      <c r="I30" s="55">
        <f t="shared" si="3"/>
        <v>16646</v>
      </c>
      <c r="J30" s="55">
        <v>0</v>
      </c>
      <c r="K30" s="55">
        <v>4000</v>
      </c>
      <c r="L30" s="55">
        <v>1500</v>
      </c>
      <c r="M30" s="55">
        <v>1000</v>
      </c>
      <c r="N30" s="55">
        <v>1000</v>
      </c>
      <c r="O30" s="55">
        <v>1316</v>
      </c>
      <c r="P30" s="55">
        <v>1390</v>
      </c>
      <c r="Q30" s="55">
        <v>3040</v>
      </c>
      <c r="R30" s="55">
        <v>0</v>
      </c>
      <c r="S30" s="55">
        <v>0</v>
      </c>
      <c r="T30" s="55">
        <v>1000</v>
      </c>
      <c r="U30" s="55">
        <v>2000</v>
      </c>
      <c r="V30" s="55">
        <v>400</v>
      </c>
      <c r="W30" s="55">
        <v>0</v>
      </c>
      <c r="X30" s="55">
        <v>0</v>
      </c>
    </row>
    <row r="31" ht="25.5" customHeight="1" spans="1:24">
      <c r="A31" s="19" t="s">
        <v>363</v>
      </c>
      <c r="B31" s="45" t="s">
        <v>364</v>
      </c>
      <c r="C31" s="46"/>
      <c r="D31" s="19"/>
      <c r="E31" s="47"/>
      <c r="F31" s="19"/>
      <c r="G31" s="48"/>
      <c r="H31" s="55">
        <v>314.5</v>
      </c>
      <c r="I31" s="55">
        <f>I32+I38+I40+I42</f>
        <v>314</v>
      </c>
      <c r="J31" s="55">
        <f t="shared" ref="J31:X31" si="13">J32+J38+J40+J42</f>
        <v>184</v>
      </c>
      <c r="K31" s="55">
        <f t="shared" si="13"/>
        <v>5</v>
      </c>
      <c r="L31" s="55">
        <f t="shared" si="13"/>
        <v>7</v>
      </c>
      <c r="M31" s="55">
        <f t="shared" si="13"/>
        <v>12</v>
      </c>
      <c r="N31" s="55">
        <f t="shared" si="13"/>
        <v>12</v>
      </c>
      <c r="O31" s="55">
        <f t="shared" si="13"/>
        <v>13</v>
      </c>
      <c r="P31" s="55">
        <f t="shared" si="13"/>
        <v>14</v>
      </c>
      <c r="Q31" s="55">
        <f t="shared" si="13"/>
        <v>2</v>
      </c>
      <c r="R31" s="55">
        <f t="shared" si="13"/>
        <v>2</v>
      </c>
      <c r="S31" s="55">
        <f t="shared" si="13"/>
        <v>22</v>
      </c>
      <c r="T31" s="55">
        <f t="shared" si="13"/>
        <v>7</v>
      </c>
      <c r="U31" s="55">
        <f t="shared" si="13"/>
        <v>2</v>
      </c>
      <c r="V31" s="55">
        <f t="shared" si="13"/>
        <v>2</v>
      </c>
      <c r="W31" s="55">
        <f t="shared" si="13"/>
        <v>30</v>
      </c>
      <c r="X31" s="55">
        <f t="shared" si="13"/>
        <v>0</v>
      </c>
    </row>
    <row r="32" ht="25.5" customHeight="1" spans="1:24">
      <c r="A32" s="19" t="s">
        <v>346</v>
      </c>
      <c r="B32" s="45" t="s">
        <v>365</v>
      </c>
      <c r="C32" s="46"/>
      <c r="D32" s="19"/>
      <c r="E32" s="47"/>
      <c r="F32" s="19"/>
      <c r="G32" s="48"/>
      <c r="H32" s="55">
        <v>183.5</v>
      </c>
      <c r="I32" s="55">
        <f>SUM(I33:I37)</f>
        <v>184</v>
      </c>
      <c r="J32" s="55">
        <f t="shared" ref="J32:X32" si="14">SUM(J33:J37)</f>
        <v>118</v>
      </c>
      <c r="K32" s="55">
        <f t="shared" si="14"/>
        <v>0</v>
      </c>
      <c r="L32" s="55">
        <f t="shared" si="14"/>
        <v>0</v>
      </c>
      <c r="M32" s="55">
        <f t="shared" si="14"/>
        <v>10</v>
      </c>
      <c r="N32" s="55">
        <f t="shared" si="14"/>
        <v>7</v>
      </c>
      <c r="O32" s="55">
        <f t="shared" si="14"/>
        <v>0</v>
      </c>
      <c r="P32" s="55">
        <f t="shared" si="14"/>
        <v>0</v>
      </c>
      <c r="Q32" s="55">
        <f t="shared" si="14"/>
        <v>0</v>
      </c>
      <c r="R32" s="55">
        <f t="shared" si="14"/>
        <v>0</v>
      </c>
      <c r="S32" s="55">
        <f t="shared" si="14"/>
        <v>14</v>
      </c>
      <c r="T32" s="55">
        <f t="shared" si="14"/>
        <v>5</v>
      </c>
      <c r="U32" s="55">
        <f t="shared" si="14"/>
        <v>0</v>
      </c>
      <c r="V32" s="55">
        <f t="shared" si="14"/>
        <v>0</v>
      </c>
      <c r="W32" s="55">
        <f t="shared" si="14"/>
        <v>30</v>
      </c>
      <c r="X32" s="55">
        <f t="shared" si="14"/>
        <v>0</v>
      </c>
    </row>
    <row r="33" ht="25.5" customHeight="1" spans="1:24">
      <c r="A33" s="19" t="s">
        <v>366</v>
      </c>
      <c r="B33" s="45" t="s">
        <v>367</v>
      </c>
      <c r="C33" s="46" t="s">
        <v>368</v>
      </c>
      <c r="D33" s="19" t="s">
        <v>369</v>
      </c>
      <c r="E33" s="47">
        <v>44414.7712037037</v>
      </c>
      <c r="F33" s="19" t="s">
        <v>295</v>
      </c>
      <c r="G33" s="48" t="s">
        <v>370</v>
      </c>
      <c r="H33" s="55">
        <v>45</v>
      </c>
      <c r="I33" s="55">
        <f t="shared" si="3"/>
        <v>45</v>
      </c>
      <c r="J33" s="55">
        <v>40</v>
      </c>
      <c r="K33" s="55">
        <v>0</v>
      </c>
      <c r="L33" s="55">
        <v>0</v>
      </c>
      <c r="M33" s="55">
        <v>0</v>
      </c>
      <c r="N33" s="55">
        <v>0</v>
      </c>
      <c r="O33" s="55">
        <v>0</v>
      </c>
      <c r="P33" s="55">
        <v>0</v>
      </c>
      <c r="Q33" s="55">
        <v>0</v>
      </c>
      <c r="R33" s="55">
        <v>0</v>
      </c>
      <c r="S33" s="55">
        <v>0</v>
      </c>
      <c r="T33" s="55">
        <v>5</v>
      </c>
      <c r="U33" s="55">
        <v>0</v>
      </c>
      <c r="V33" s="55">
        <v>0</v>
      </c>
      <c r="W33" s="55">
        <v>0</v>
      </c>
      <c r="X33" s="55">
        <v>0</v>
      </c>
    </row>
    <row r="34" ht="25.5" customHeight="1" spans="1:24">
      <c r="A34" s="19" t="s">
        <v>366</v>
      </c>
      <c r="B34" s="45" t="s">
        <v>367</v>
      </c>
      <c r="C34" s="46" t="s">
        <v>371</v>
      </c>
      <c r="D34" s="19" t="s">
        <v>372</v>
      </c>
      <c r="E34" s="47">
        <v>44348.4818865741</v>
      </c>
      <c r="F34" s="19" t="s">
        <v>295</v>
      </c>
      <c r="G34" s="48" t="s">
        <v>373</v>
      </c>
      <c r="H34" s="55">
        <v>40</v>
      </c>
      <c r="I34" s="55">
        <f t="shared" si="3"/>
        <v>40</v>
      </c>
      <c r="J34" s="55">
        <v>0</v>
      </c>
      <c r="K34" s="55">
        <v>0</v>
      </c>
      <c r="L34" s="55">
        <v>0</v>
      </c>
      <c r="M34" s="55">
        <v>10</v>
      </c>
      <c r="N34" s="55">
        <v>0</v>
      </c>
      <c r="O34" s="55">
        <v>0</v>
      </c>
      <c r="P34" s="55">
        <v>0</v>
      </c>
      <c r="Q34" s="55">
        <v>0</v>
      </c>
      <c r="R34" s="55">
        <v>0</v>
      </c>
      <c r="S34" s="55">
        <v>0</v>
      </c>
      <c r="T34" s="55">
        <v>0</v>
      </c>
      <c r="U34" s="55">
        <v>0</v>
      </c>
      <c r="V34" s="55">
        <v>0</v>
      </c>
      <c r="W34" s="55">
        <v>30</v>
      </c>
      <c r="X34" s="55">
        <v>0</v>
      </c>
    </row>
    <row r="35" ht="25.5" customHeight="1" spans="1:24">
      <c r="A35" s="19" t="s">
        <v>366</v>
      </c>
      <c r="B35" s="45" t="s">
        <v>367</v>
      </c>
      <c r="C35" s="46" t="s">
        <v>371</v>
      </c>
      <c r="D35" s="19" t="s">
        <v>372</v>
      </c>
      <c r="E35" s="47">
        <v>44348.4795486111</v>
      </c>
      <c r="F35" s="19" t="s">
        <v>295</v>
      </c>
      <c r="G35" s="48" t="s">
        <v>374</v>
      </c>
      <c r="H35" s="55">
        <v>28</v>
      </c>
      <c r="I35" s="55">
        <f t="shared" si="3"/>
        <v>28</v>
      </c>
      <c r="J35" s="55">
        <v>7</v>
      </c>
      <c r="K35" s="55">
        <v>0</v>
      </c>
      <c r="L35" s="55">
        <v>0</v>
      </c>
      <c r="M35" s="55">
        <v>0</v>
      </c>
      <c r="N35" s="55">
        <v>7</v>
      </c>
      <c r="O35" s="55">
        <v>0</v>
      </c>
      <c r="P35" s="55">
        <v>0</v>
      </c>
      <c r="Q35" s="55">
        <v>0</v>
      </c>
      <c r="R35" s="55">
        <v>0</v>
      </c>
      <c r="S35" s="55">
        <v>14</v>
      </c>
      <c r="T35" s="55">
        <v>0</v>
      </c>
      <c r="U35" s="55">
        <v>0</v>
      </c>
      <c r="V35" s="55">
        <v>0</v>
      </c>
      <c r="W35" s="55">
        <v>0</v>
      </c>
      <c r="X35" s="55">
        <v>0</v>
      </c>
    </row>
    <row r="36" ht="25.5" customHeight="1" spans="1:24">
      <c r="A36" s="19" t="s">
        <v>366</v>
      </c>
      <c r="B36" s="45" t="s">
        <v>367</v>
      </c>
      <c r="C36" s="46" t="s">
        <v>371</v>
      </c>
      <c r="D36" s="19" t="s">
        <v>372</v>
      </c>
      <c r="E36" s="47">
        <v>44348.4721527778</v>
      </c>
      <c r="F36" s="19" t="s">
        <v>295</v>
      </c>
      <c r="G36" s="48" t="s">
        <v>375</v>
      </c>
      <c r="H36" s="55">
        <v>33</v>
      </c>
      <c r="I36" s="55">
        <f t="shared" si="3"/>
        <v>33</v>
      </c>
      <c r="J36" s="55">
        <v>33</v>
      </c>
      <c r="K36" s="55">
        <v>0</v>
      </c>
      <c r="L36" s="55">
        <v>0</v>
      </c>
      <c r="M36" s="55">
        <v>0</v>
      </c>
      <c r="N36" s="55">
        <v>0</v>
      </c>
      <c r="O36" s="55">
        <v>0</v>
      </c>
      <c r="P36" s="55">
        <v>0</v>
      </c>
      <c r="Q36" s="55">
        <v>0</v>
      </c>
      <c r="R36" s="55">
        <v>0</v>
      </c>
      <c r="S36" s="55">
        <v>0</v>
      </c>
      <c r="T36" s="55">
        <v>0</v>
      </c>
      <c r="U36" s="55">
        <v>0</v>
      </c>
      <c r="V36" s="55">
        <v>0</v>
      </c>
      <c r="W36" s="55">
        <v>0</v>
      </c>
      <c r="X36" s="55">
        <v>0</v>
      </c>
    </row>
    <row r="37" ht="25.5" customHeight="1" spans="1:24">
      <c r="A37" s="19" t="s">
        <v>366</v>
      </c>
      <c r="B37" s="45" t="s">
        <v>367</v>
      </c>
      <c r="C37" s="46" t="s">
        <v>368</v>
      </c>
      <c r="D37" s="19" t="s">
        <v>369</v>
      </c>
      <c r="E37" s="47">
        <v>44414.7764583333</v>
      </c>
      <c r="F37" s="19" t="s">
        <v>295</v>
      </c>
      <c r="G37" s="48" t="s">
        <v>376</v>
      </c>
      <c r="H37" s="55">
        <v>37.5</v>
      </c>
      <c r="I37" s="55">
        <f t="shared" si="3"/>
        <v>38</v>
      </c>
      <c r="J37" s="55">
        <v>38</v>
      </c>
      <c r="K37" s="55">
        <v>0</v>
      </c>
      <c r="L37" s="55">
        <v>0</v>
      </c>
      <c r="M37" s="55">
        <v>0</v>
      </c>
      <c r="N37" s="55">
        <v>0</v>
      </c>
      <c r="O37" s="55">
        <v>0</v>
      </c>
      <c r="P37" s="55">
        <v>0</v>
      </c>
      <c r="Q37" s="55">
        <v>0</v>
      </c>
      <c r="R37" s="55">
        <v>0</v>
      </c>
      <c r="S37" s="55">
        <v>0</v>
      </c>
      <c r="T37" s="55">
        <v>0</v>
      </c>
      <c r="U37" s="55">
        <v>0</v>
      </c>
      <c r="V37" s="55">
        <v>0</v>
      </c>
      <c r="W37" s="55">
        <v>0</v>
      </c>
      <c r="X37" s="55">
        <v>0</v>
      </c>
    </row>
    <row r="38" ht="25.5" customHeight="1" spans="1:24">
      <c r="A38" s="19" t="s">
        <v>289</v>
      </c>
      <c r="B38" s="45" t="s">
        <v>377</v>
      </c>
      <c r="C38" s="46"/>
      <c r="D38" s="19"/>
      <c r="E38" s="47"/>
      <c r="F38" s="19"/>
      <c r="G38" s="48"/>
      <c r="H38" s="55">
        <v>96</v>
      </c>
      <c r="I38" s="55">
        <f>I39</f>
        <v>95</v>
      </c>
      <c r="J38" s="55">
        <f t="shared" ref="J38:X38" si="15">J39</f>
        <v>41</v>
      </c>
      <c r="K38" s="55">
        <f t="shared" si="15"/>
        <v>5</v>
      </c>
      <c r="L38" s="55">
        <f t="shared" si="15"/>
        <v>2</v>
      </c>
      <c r="M38" s="55">
        <f t="shared" si="15"/>
        <v>2</v>
      </c>
      <c r="N38" s="55">
        <f t="shared" si="15"/>
        <v>5</v>
      </c>
      <c r="O38" s="55">
        <f t="shared" si="15"/>
        <v>8</v>
      </c>
      <c r="P38" s="55">
        <f t="shared" si="15"/>
        <v>14</v>
      </c>
      <c r="Q38" s="55">
        <f t="shared" si="15"/>
        <v>2</v>
      </c>
      <c r="R38" s="55">
        <f t="shared" si="15"/>
        <v>2</v>
      </c>
      <c r="S38" s="55">
        <f t="shared" si="15"/>
        <v>8</v>
      </c>
      <c r="T38" s="55">
        <f t="shared" si="15"/>
        <v>2</v>
      </c>
      <c r="U38" s="55">
        <f t="shared" si="15"/>
        <v>2</v>
      </c>
      <c r="V38" s="55">
        <f t="shared" si="15"/>
        <v>2</v>
      </c>
      <c r="W38" s="55">
        <f t="shared" si="15"/>
        <v>0</v>
      </c>
      <c r="X38" s="55">
        <f t="shared" si="15"/>
        <v>0</v>
      </c>
    </row>
    <row r="39" ht="25.5" customHeight="1" spans="1:24">
      <c r="A39" s="19" t="s">
        <v>378</v>
      </c>
      <c r="B39" s="45" t="s">
        <v>379</v>
      </c>
      <c r="C39" s="46" t="s">
        <v>368</v>
      </c>
      <c r="D39" s="19" t="s">
        <v>369</v>
      </c>
      <c r="E39" s="47">
        <v>44414.7622916667</v>
      </c>
      <c r="F39" s="19" t="s">
        <v>295</v>
      </c>
      <c r="G39" s="48" t="s">
        <v>380</v>
      </c>
      <c r="H39" s="55">
        <v>96</v>
      </c>
      <c r="I39" s="55">
        <f t="shared" si="3"/>
        <v>95</v>
      </c>
      <c r="J39" s="55">
        <v>41</v>
      </c>
      <c r="K39" s="55">
        <v>5</v>
      </c>
      <c r="L39" s="55">
        <v>2</v>
      </c>
      <c r="M39" s="55">
        <v>2</v>
      </c>
      <c r="N39" s="55">
        <v>5</v>
      </c>
      <c r="O39" s="55">
        <v>8</v>
      </c>
      <c r="P39" s="55">
        <v>14</v>
      </c>
      <c r="Q39" s="55">
        <v>2</v>
      </c>
      <c r="R39" s="55">
        <v>2</v>
      </c>
      <c r="S39" s="55">
        <v>8</v>
      </c>
      <c r="T39" s="55">
        <v>2</v>
      </c>
      <c r="U39" s="55">
        <v>2</v>
      </c>
      <c r="V39" s="55">
        <v>2</v>
      </c>
      <c r="W39" s="55">
        <v>0</v>
      </c>
      <c r="X39" s="55">
        <v>0</v>
      </c>
    </row>
    <row r="40" ht="25.5" customHeight="1" spans="1:24">
      <c r="A40" s="19" t="s">
        <v>381</v>
      </c>
      <c r="B40" s="45" t="s">
        <v>382</v>
      </c>
      <c r="C40" s="46"/>
      <c r="D40" s="19"/>
      <c r="E40" s="47"/>
      <c r="F40" s="19"/>
      <c r="G40" s="48"/>
      <c r="H40" s="55">
        <v>10</v>
      </c>
      <c r="I40" s="55">
        <f>I41</f>
        <v>10</v>
      </c>
      <c r="J40" s="55">
        <f t="shared" ref="J40:X40" si="16">J41</f>
        <v>0</v>
      </c>
      <c r="K40" s="55">
        <f t="shared" si="16"/>
        <v>0</v>
      </c>
      <c r="L40" s="55">
        <f t="shared" si="16"/>
        <v>5</v>
      </c>
      <c r="M40" s="55">
        <f t="shared" si="16"/>
        <v>0</v>
      </c>
      <c r="N40" s="55">
        <f t="shared" si="16"/>
        <v>0</v>
      </c>
      <c r="O40" s="55">
        <f t="shared" si="16"/>
        <v>5</v>
      </c>
      <c r="P40" s="55">
        <f t="shared" si="16"/>
        <v>0</v>
      </c>
      <c r="Q40" s="55">
        <f t="shared" si="16"/>
        <v>0</v>
      </c>
      <c r="R40" s="55">
        <f t="shared" si="16"/>
        <v>0</v>
      </c>
      <c r="S40" s="55">
        <f t="shared" si="16"/>
        <v>0</v>
      </c>
      <c r="T40" s="55">
        <f t="shared" si="16"/>
        <v>0</v>
      </c>
      <c r="U40" s="55">
        <f t="shared" si="16"/>
        <v>0</v>
      </c>
      <c r="V40" s="55">
        <f t="shared" si="16"/>
        <v>0</v>
      </c>
      <c r="W40" s="55">
        <f t="shared" si="16"/>
        <v>0</v>
      </c>
      <c r="X40" s="55">
        <f t="shared" si="16"/>
        <v>0</v>
      </c>
    </row>
    <row r="41" ht="25.5" customHeight="1" spans="1:24">
      <c r="A41" s="19" t="s">
        <v>383</v>
      </c>
      <c r="B41" s="45" t="s">
        <v>384</v>
      </c>
      <c r="C41" s="46" t="s">
        <v>368</v>
      </c>
      <c r="D41" s="19" t="s">
        <v>369</v>
      </c>
      <c r="E41" s="47">
        <v>44414.7808101852</v>
      </c>
      <c r="F41" s="19" t="s">
        <v>295</v>
      </c>
      <c r="G41" s="48" t="s">
        <v>385</v>
      </c>
      <c r="H41" s="55">
        <v>10</v>
      </c>
      <c r="I41" s="55">
        <f t="shared" si="3"/>
        <v>10</v>
      </c>
      <c r="J41" s="55">
        <v>0</v>
      </c>
      <c r="K41" s="55">
        <v>0</v>
      </c>
      <c r="L41" s="55">
        <v>5</v>
      </c>
      <c r="M41" s="55">
        <v>0</v>
      </c>
      <c r="N41" s="55">
        <v>0</v>
      </c>
      <c r="O41" s="55">
        <v>5</v>
      </c>
      <c r="P41" s="55">
        <v>0</v>
      </c>
      <c r="Q41" s="55">
        <v>0</v>
      </c>
      <c r="R41" s="55">
        <v>0</v>
      </c>
      <c r="S41" s="55">
        <v>0</v>
      </c>
      <c r="T41" s="55">
        <v>0</v>
      </c>
      <c r="U41" s="55">
        <v>0</v>
      </c>
      <c r="V41" s="55">
        <v>0</v>
      </c>
      <c r="W41" s="55">
        <v>0</v>
      </c>
      <c r="X41" s="55">
        <v>0</v>
      </c>
    </row>
    <row r="42" ht="25.5" customHeight="1" spans="1:24">
      <c r="A42" s="19" t="s">
        <v>386</v>
      </c>
      <c r="B42" s="45" t="s">
        <v>387</v>
      </c>
      <c r="C42" s="46"/>
      <c r="D42" s="19"/>
      <c r="E42" s="47"/>
      <c r="F42" s="19"/>
      <c r="G42" s="48"/>
      <c r="H42" s="55">
        <v>25</v>
      </c>
      <c r="I42" s="55">
        <f>I43</f>
        <v>25</v>
      </c>
      <c r="J42" s="55">
        <f t="shared" ref="J42:X42" si="17">J43</f>
        <v>25</v>
      </c>
      <c r="K42" s="55">
        <f t="shared" si="17"/>
        <v>0</v>
      </c>
      <c r="L42" s="55">
        <f t="shared" si="17"/>
        <v>0</v>
      </c>
      <c r="M42" s="55">
        <f t="shared" si="17"/>
        <v>0</v>
      </c>
      <c r="N42" s="55">
        <f t="shared" si="17"/>
        <v>0</v>
      </c>
      <c r="O42" s="55">
        <f t="shared" si="17"/>
        <v>0</v>
      </c>
      <c r="P42" s="55">
        <f t="shared" si="17"/>
        <v>0</v>
      </c>
      <c r="Q42" s="55">
        <f t="shared" si="17"/>
        <v>0</v>
      </c>
      <c r="R42" s="55">
        <f t="shared" si="17"/>
        <v>0</v>
      </c>
      <c r="S42" s="55">
        <f t="shared" si="17"/>
        <v>0</v>
      </c>
      <c r="T42" s="55">
        <f t="shared" si="17"/>
        <v>0</v>
      </c>
      <c r="U42" s="55">
        <f t="shared" si="17"/>
        <v>0</v>
      </c>
      <c r="V42" s="55">
        <f t="shared" si="17"/>
        <v>0</v>
      </c>
      <c r="W42" s="55">
        <f t="shared" si="17"/>
        <v>0</v>
      </c>
      <c r="X42" s="55">
        <f t="shared" si="17"/>
        <v>0</v>
      </c>
    </row>
    <row r="43" ht="25.5" customHeight="1" spans="1:24">
      <c r="A43" s="19" t="s">
        <v>388</v>
      </c>
      <c r="B43" s="45" t="s">
        <v>389</v>
      </c>
      <c r="C43" s="46" t="s">
        <v>368</v>
      </c>
      <c r="D43" s="19" t="s">
        <v>369</v>
      </c>
      <c r="E43" s="47">
        <v>44414.7787615741</v>
      </c>
      <c r="F43" s="19" t="s">
        <v>295</v>
      </c>
      <c r="G43" s="48" t="s">
        <v>390</v>
      </c>
      <c r="H43" s="55">
        <v>25</v>
      </c>
      <c r="I43" s="55">
        <f t="shared" si="3"/>
        <v>25</v>
      </c>
      <c r="J43" s="55">
        <v>25</v>
      </c>
      <c r="K43" s="55">
        <v>0</v>
      </c>
      <c r="L43" s="55">
        <v>0</v>
      </c>
      <c r="M43" s="55">
        <v>0</v>
      </c>
      <c r="N43" s="55">
        <v>0</v>
      </c>
      <c r="O43" s="55">
        <v>0</v>
      </c>
      <c r="P43" s="55">
        <v>0</v>
      </c>
      <c r="Q43" s="55">
        <v>0</v>
      </c>
      <c r="R43" s="55">
        <v>0</v>
      </c>
      <c r="S43" s="55">
        <v>0</v>
      </c>
      <c r="T43" s="55">
        <v>0</v>
      </c>
      <c r="U43" s="55">
        <v>0</v>
      </c>
      <c r="V43" s="55">
        <v>0</v>
      </c>
      <c r="W43" s="55">
        <v>0</v>
      </c>
      <c r="X43" s="55">
        <v>0</v>
      </c>
    </row>
    <row r="44" ht="25.5" customHeight="1" spans="1:24">
      <c r="A44" s="19" t="s">
        <v>391</v>
      </c>
      <c r="B44" s="45" t="s">
        <v>392</v>
      </c>
      <c r="C44" s="46"/>
      <c r="D44" s="19"/>
      <c r="E44" s="47"/>
      <c r="F44" s="19"/>
      <c r="G44" s="48"/>
      <c r="H44" s="55">
        <v>5100</v>
      </c>
      <c r="I44" s="55">
        <f>I45+I48</f>
        <v>5100</v>
      </c>
      <c r="J44" s="55">
        <f t="shared" ref="J44:X44" si="18">J45+J48</f>
        <v>2300</v>
      </c>
      <c r="K44" s="55">
        <f t="shared" si="18"/>
        <v>2000</v>
      </c>
      <c r="L44" s="55">
        <f t="shared" si="18"/>
        <v>0</v>
      </c>
      <c r="M44" s="55">
        <f t="shared" si="18"/>
        <v>0</v>
      </c>
      <c r="N44" s="55">
        <f t="shared" si="18"/>
        <v>0</v>
      </c>
      <c r="O44" s="55">
        <f t="shared" si="18"/>
        <v>0</v>
      </c>
      <c r="P44" s="55">
        <f t="shared" si="18"/>
        <v>0</v>
      </c>
      <c r="Q44" s="55">
        <f t="shared" si="18"/>
        <v>0</v>
      </c>
      <c r="R44" s="55">
        <f t="shared" si="18"/>
        <v>800</v>
      </c>
      <c r="S44" s="55">
        <f t="shared" si="18"/>
        <v>0</v>
      </c>
      <c r="T44" s="55">
        <f t="shared" si="18"/>
        <v>0</v>
      </c>
      <c r="U44" s="55">
        <f t="shared" si="18"/>
        <v>0</v>
      </c>
      <c r="V44" s="55">
        <f t="shared" si="18"/>
        <v>0</v>
      </c>
      <c r="W44" s="55">
        <f t="shared" si="18"/>
        <v>0</v>
      </c>
      <c r="X44" s="55">
        <f t="shared" si="18"/>
        <v>0</v>
      </c>
    </row>
    <row r="45" ht="25.5" customHeight="1" spans="1:24">
      <c r="A45" s="19" t="s">
        <v>393</v>
      </c>
      <c r="B45" s="45" t="s">
        <v>394</v>
      </c>
      <c r="C45" s="46"/>
      <c r="D45" s="19"/>
      <c r="E45" s="47"/>
      <c r="F45" s="19"/>
      <c r="G45" s="48"/>
      <c r="H45" s="55">
        <v>2800</v>
      </c>
      <c r="I45" s="55">
        <f>SUM(I46:I47)</f>
        <v>2800</v>
      </c>
      <c r="J45" s="55">
        <f t="shared" ref="J45:X45" si="19">SUM(J46:J47)</f>
        <v>0</v>
      </c>
      <c r="K45" s="55">
        <f t="shared" si="19"/>
        <v>2000</v>
      </c>
      <c r="L45" s="55">
        <f t="shared" si="19"/>
        <v>0</v>
      </c>
      <c r="M45" s="55">
        <f t="shared" si="19"/>
        <v>0</v>
      </c>
      <c r="N45" s="55">
        <f t="shared" si="19"/>
        <v>0</v>
      </c>
      <c r="O45" s="55">
        <f t="shared" si="19"/>
        <v>0</v>
      </c>
      <c r="P45" s="55">
        <f t="shared" si="19"/>
        <v>0</v>
      </c>
      <c r="Q45" s="55">
        <f t="shared" si="19"/>
        <v>0</v>
      </c>
      <c r="R45" s="55">
        <f t="shared" si="19"/>
        <v>800</v>
      </c>
      <c r="S45" s="55">
        <f t="shared" si="19"/>
        <v>0</v>
      </c>
      <c r="T45" s="55">
        <f t="shared" si="19"/>
        <v>0</v>
      </c>
      <c r="U45" s="55">
        <f t="shared" si="19"/>
        <v>0</v>
      </c>
      <c r="V45" s="55">
        <f t="shared" si="19"/>
        <v>0</v>
      </c>
      <c r="W45" s="55">
        <f t="shared" si="19"/>
        <v>0</v>
      </c>
      <c r="X45" s="55">
        <f t="shared" si="19"/>
        <v>0</v>
      </c>
    </row>
    <row r="46" ht="25.5" customHeight="1" spans="1:24">
      <c r="A46" s="19" t="s">
        <v>395</v>
      </c>
      <c r="B46" s="45" t="s">
        <v>396</v>
      </c>
      <c r="C46" s="46" t="s">
        <v>332</v>
      </c>
      <c r="D46" s="19" t="s">
        <v>333</v>
      </c>
      <c r="E46" s="47">
        <v>44491.6968287037</v>
      </c>
      <c r="F46" s="19" t="s">
        <v>295</v>
      </c>
      <c r="G46" s="48" t="s">
        <v>334</v>
      </c>
      <c r="H46" s="55">
        <v>800</v>
      </c>
      <c r="I46" s="55">
        <f t="shared" si="3"/>
        <v>800</v>
      </c>
      <c r="J46" s="55">
        <v>0</v>
      </c>
      <c r="K46" s="55">
        <v>0</v>
      </c>
      <c r="L46" s="55">
        <v>0</v>
      </c>
      <c r="M46" s="55">
        <v>0</v>
      </c>
      <c r="N46" s="55">
        <v>0</v>
      </c>
      <c r="O46" s="55">
        <v>0</v>
      </c>
      <c r="P46" s="55">
        <v>0</v>
      </c>
      <c r="Q46" s="55">
        <v>0</v>
      </c>
      <c r="R46" s="55">
        <v>800</v>
      </c>
      <c r="S46" s="55">
        <v>0</v>
      </c>
      <c r="T46" s="55">
        <v>0</v>
      </c>
      <c r="U46" s="55">
        <v>0</v>
      </c>
      <c r="V46" s="55">
        <v>0</v>
      </c>
      <c r="W46" s="55">
        <v>0</v>
      </c>
      <c r="X46" s="55">
        <v>0</v>
      </c>
    </row>
    <row r="47" ht="25.5" customHeight="1" spans="1:24">
      <c r="A47" s="19" t="s">
        <v>397</v>
      </c>
      <c r="B47" s="45" t="s">
        <v>398</v>
      </c>
      <c r="C47" s="46" t="s">
        <v>399</v>
      </c>
      <c r="D47" s="19" t="s">
        <v>400</v>
      </c>
      <c r="E47" s="47">
        <v>44405.8384490741</v>
      </c>
      <c r="F47" s="19" t="s">
        <v>295</v>
      </c>
      <c r="G47" s="48" t="s">
        <v>401</v>
      </c>
      <c r="H47" s="55">
        <v>2000</v>
      </c>
      <c r="I47" s="55">
        <f t="shared" si="3"/>
        <v>2000</v>
      </c>
      <c r="J47" s="55">
        <v>0</v>
      </c>
      <c r="K47" s="55">
        <v>2000</v>
      </c>
      <c r="L47" s="55">
        <v>0</v>
      </c>
      <c r="M47" s="55">
        <v>0</v>
      </c>
      <c r="N47" s="55">
        <v>0</v>
      </c>
      <c r="O47" s="55">
        <v>0</v>
      </c>
      <c r="P47" s="55">
        <v>0</v>
      </c>
      <c r="Q47" s="55">
        <v>0</v>
      </c>
      <c r="R47" s="55">
        <v>0</v>
      </c>
      <c r="S47" s="55">
        <v>0</v>
      </c>
      <c r="T47" s="55">
        <v>0</v>
      </c>
      <c r="U47" s="55">
        <v>0</v>
      </c>
      <c r="V47" s="55">
        <v>0</v>
      </c>
      <c r="W47" s="55">
        <v>0</v>
      </c>
      <c r="X47" s="55">
        <v>0</v>
      </c>
    </row>
    <row r="48" ht="25.5" customHeight="1" spans="1:24">
      <c r="A48" s="19" t="s">
        <v>328</v>
      </c>
      <c r="B48" s="45" t="s">
        <v>402</v>
      </c>
      <c r="C48" s="46"/>
      <c r="D48" s="19"/>
      <c r="E48" s="47"/>
      <c r="F48" s="19"/>
      <c r="G48" s="48"/>
      <c r="H48" s="55">
        <v>2300</v>
      </c>
      <c r="I48" s="55">
        <f>I49</f>
        <v>2300</v>
      </c>
      <c r="J48" s="55">
        <f t="shared" ref="J48:X48" si="20">J49</f>
        <v>2300</v>
      </c>
      <c r="K48" s="55">
        <f t="shared" si="20"/>
        <v>0</v>
      </c>
      <c r="L48" s="55">
        <f t="shared" si="20"/>
        <v>0</v>
      </c>
      <c r="M48" s="55">
        <f t="shared" si="20"/>
        <v>0</v>
      </c>
      <c r="N48" s="55">
        <f t="shared" si="20"/>
        <v>0</v>
      </c>
      <c r="O48" s="55">
        <f t="shared" si="20"/>
        <v>0</v>
      </c>
      <c r="P48" s="55">
        <f t="shared" si="20"/>
        <v>0</v>
      </c>
      <c r="Q48" s="55">
        <f t="shared" si="20"/>
        <v>0</v>
      </c>
      <c r="R48" s="55">
        <f t="shared" si="20"/>
        <v>0</v>
      </c>
      <c r="S48" s="55">
        <f t="shared" si="20"/>
        <v>0</v>
      </c>
      <c r="T48" s="55">
        <f t="shared" si="20"/>
        <v>0</v>
      </c>
      <c r="U48" s="55">
        <f t="shared" si="20"/>
        <v>0</v>
      </c>
      <c r="V48" s="55">
        <f t="shared" si="20"/>
        <v>0</v>
      </c>
      <c r="W48" s="55">
        <f t="shared" si="20"/>
        <v>0</v>
      </c>
      <c r="X48" s="55">
        <f t="shared" si="20"/>
        <v>0</v>
      </c>
    </row>
    <row r="49" ht="25.5" customHeight="1" spans="1:24">
      <c r="A49" s="19" t="s">
        <v>403</v>
      </c>
      <c r="B49" s="45" t="s">
        <v>404</v>
      </c>
      <c r="C49" s="46" t="s">
        <v>405</v>
      </c>
      <c r="D49" s="19" t="s">
        <v>406</v>
      </c>
      <c r="E49" s="47">
        <v>44413.5280324074</v>
      </c>
      <c r="F49" s="19" t="s">
        <v>295</v>
      </c>
      <c r="G49" s="48" t="s">
        <v>407</v>
      </c>
      <c r="H49" s="55">
        <v>2300</v>
      </c>
      <c r="I49" s="55">
        <f t="shared" si="3"/>
        <v>2300</v>
      </c>
      <c r="J49" s="55">
        <v>2300</v>
      </c>
      <c r="K49" s="55">
        <v>0</v>
      </c>
      <c r="L49" s="55">
        <v>0</v>
      </c>
      <c r="M49" s="55">
        <v>0</v>
      </c>
      <c r="N49" s="55">
        <v>0</v>
      </c>
      <c r="O49" s="55">
        <v>0</v>
      </c>
      <c r="P49" s="55">
        <v>0</v>
      </c>
      <c r="Q49" s="55">
        <v>0</v>
      </c>
      <c r="R49" s="55">
        <v>0</v>
      </c>
      <c r="S49" s="55">
        <v>0</v>
      </c>
      <c r="T49" s="55">
        <v>0</v>
      </c>
      <c r="U49" s="55">
        <v>0</v>
      </c>
      <c r="V49" s="55">
        <v>0</v>
      </c>
      <c r="W49" s="55">
        <v>0</v>
      </c>
      <c r="X49" s="55">
        <v>0</v>
      </c>
    </row>
    <row r="50" ht="25.5" customHeight="1" spans="1:24">
      <c r="A50" s="19" t="s">
        <v>408</v>
      </c>
      <c r="B50" s="45" t="s">
        <v>409</v>
      </c>
      <c r="C50" s="46"/>
      <c r="D50" s="19"/>
      <c r="E50" s="47"/>
      <c r="F50" s="19"/>
      <c r="G50" s="48"/>
      <c r="H50" s="55">
        <v>5246.12</v>
      </c>
      <c r="I50" s="55">
        <f t="shared" ref="I50:X50" si="21">I51+I55+I57+I59</f>
        <v>5246</v>
      </c>
      <c r="J50" s="55">
        <f t="shared" si="21"/>
        <v>18</v>
      </c>
      <c r="K50" s="55">
        <f t="shared" si="21"/>
        <v>3158</v>
      </c>
      <c r="L50" s="55">
        <f t="shared" si="21"/>
        <v>9</v>
      </c>
      <c r="M50" s="55">
        <f t="shared" si="21"/>
        <v>5</v>
      </c>
      <c r="N50" s="55">
        <f t="shared" si="21"/>
        <v>4</v>
      </c>
      <c r="O50" s="55">
        <f t="shared" si="21"/>
        <v>387</v>
      </c>
      <c r="P50" s="55">
        <f t="shared" si="21"/>
        <v>8</v>
      </c>
      <c r="Q50" s="55">
        <f t="shared" si="21"/>
        <v>6</v>
      </c>
      <c r="R50" s="55">
        <f t="shared" si="21"/>
        <v>6</v>
      </c>
      <c r="S50" s="55">
        <f t="shared" si="21"/>
        <v>725</v>
      </c>
      <c r="T50" s="55">
        <f t="shared" si="21"/>
        <v>5</v>
      </c>
      <c r="U50" s="55">
        <f t="shared" si="21"/>
        <v>4</v>
      </c>
      <c r="V50" s="55">
        <f t="shared" si="21"/>
        <v>911</v>
      </c>
      <c r="W50" s="55">
        <f t="shared" si="21"/>
        <v>0</v>
      </c>
      <c r="X50" s="55">
        <f t="shared" si="21"/>
        <v>0</v>
      </c>
    </row>
    <row r="51" ht="25.5" customHeight="1" spans="1:24">
      <c r="A51" s="19" t="s">
        <v>393</v>
      </c>
      <c r="B51" s="45" t="s">
        <v>410</v>
      </c>
      <c r="C51" s="46"/>
      <c r="D51" s="19"/>
      <c r="E51" s="47"/>
      <c r="F51" s="19"/>
      <c r="G51" s="48"/>
      <c r="H51" s="55">
        <v>89</v>
      </c>
      <c r="I51" s="55">
        <f>SUM(I52:I54)</f>
        <v>89</v>
      </c>
      <c r="J51" s="55">
        <f t="shared" ref="J51:X51" si="22">SUM(J52:J54)</f>
        <v>18</v>
      </c>
      <c r="K51" s="55">
        <f t="shared" si="22"/>
        <v>8</v>
      </c>
      <c r="L51" s="55">
        <f t="shared" si="22"/>
        <v>9</v>
      </c>
      <c r="M51" s="55">
        <f t="shared" si="22"/>
        <v>5</v>
      </c>
      <c r="N51" s="55">
        <f t="shared" si="22"/>
        <v>4</v>
      </c>
      <c r="O51" s="55">
        <f t="shared" si="22"/>
        <v>8</v>
      </c>
      <c r="P51" s="55">
        <f t="shared" si="22"/>
        <v>8</v>
      </c>
      <c r="Q51" s="55">
        <f t="shared" si="22"/>
        <v>6</v>
      </c>
      <c r="R51" s="55">
        <f t="shared" si="22"/>
        <v>6</v>
      </c>
      <c r="S51" s="55">
        <f t="shared" si="22"/>
        <v>5</v>
      </c>
      <c r="T51" s="55">
        <f t="shared" si="22"/>
        <v>5</v>
      </c>
      <c r="U51" s="55">
        <f t="shared" si="22"/>
        <v>4</v>
      </c>
      <c r="V51" s="55">
        <f t="shared" si="22"/>
        <v>3</v>
      </c>
      <c r="W51" s="55">
        <f t="shared" si="22"/>
        <v>0</v>
      </c>
      <c r="X51" s="55">
        <f t="shared" si="22"/>
        <v>0</v>
      </c>
    </row>
    <row r="52" ht="25.5" customHeight="1" spans="1:24">
      <c r="A52" s="19" t="s">
        <v>411</v>
      </c>
      <c r="B52" s="45" t="s">
        <v>412</v>
      </c>
      <c r="C52" s="46" t="s">
        <v>413</v>
      </c>
      <c r="D52" s="19" t="s">
        <v>414</v>
      </c>
      <c r="E52" s="47">
        <v>44211.742962963</v>
      </c>
      <c r="F52" s="19" t="s">
        <v>295</v>
      </c>
      <c r="G52" s="48" t="s">
        <v>415</v>
      </c>
      <c r="H52" s="55">
        <v>19</v>
      </c>
      <c r="I52" s="55">
        <f t="shared" si="3"/>
        <v>19</v>
      </c>
      <c r="J52" s="55">
        <v>0</v>
      </c>
      <c r="K52" s="55">
        <v>2</v>
      </c>
      <c r="L52" s="55">
        <v>2</v>
      </c>
      <c r="M52" s="55">
        <v>1</v>
      </c>
      <c r="N52" s="55">
        <v>1</v>
      </c>
      <c r="O52" s="55">
        <v>2</v>
      </c>
      <c r="P52" s="55">
        <v>2</v>
      </c>
      <c r="Q52" s="55">
        <v>2</v>
      </c>
      <c r="R52" s="55">
        <v>2</v>
      </c>
      <c r="S52" s="55">
        <v>1</v>
      </c>
      <c r="T52" s="55">
        <v>2</v>
      </c>
      <c r="U52" s="55">
        <v>1</v>
      </c>
      <c r="V52" s="55">
        <v>1</v>
      </c>
      <c r="W52" s="55">
        <v>0</v>
      </c>
      <c r="X52" s="55">
        <v>0</v>
      </c>
    </row>
    <row r="53" ht="25.5" customHeight="1" spans="1:24">
      <c r="A53" s="19" t="s">
        <v>411</v>
      </c>
      <c r="B53" s="45" t="s">
        <v>412</v>
      </c>
      <c r="C53" s="46" t="s">
        <v>416</v>
      </c>
      <c r="D53" s="19" t="s">
        <v>417</v>
      </c>
      <c r="E53" s="47">
        <v>44211.742962963</v>
      </c>
      <c r="F53" s="19" t="s">
        <v>295</v>
      </c>
      <c r="G53" s="48" t="s">
        <v>418</v>
      </c>
      <c r="H53" s="55">
        <v>35</v>
      </c>
      <c r="I53" s="55">
        <f t="shared" si="3"/>
        <v>35</v>
      </c>
      <c r="J53" s="55">
        <v>5</v>
      </c>
      <c r="K53" s="55">
        <v>4</v>
      </c>
      <c r="L53" s="55">
        <v>4</v>
      </c>
      <c r="M53" s="55">
        <v>2</v>
      </c>
      <c r="N53" s="55">
        <v>2</v>
      </c>
      <c r="O53" s="55">
        <v>3</v>
      </c>
      <c r="P53" s="55">
        <v>3</v>
      </c>
      <c r="Q53" s="55">
        <v>2</v>
      </c>
      <c r="R53" s="55">
        <v>2</v>
      </c>
      <c r="S53" s="55">
        <v>2</v>
      </c>
      <c r="T53" s="55">
        <v>2</v>
      </c>
      <c r="U53" s="55">
        <v>2</v>
      </c>
      <c r="V53" s="55">
        <v>2</v>
      </c>
      <c r="W53" s="55">
        <v>0</v>
      </c>
      <c r="X53" s="55">
        <v>0</v>
      </c>
    </row>
    <row r="54" ht="25.5" customHeight="1" spans="1:24">
      <c r="A54" s="19" t="s">
        <v>411</v>
      </c>
      <c r="B54" s="45" t="s">
        <v>412</v>
      </c>
      <c r="C54" s="46" t="s">
        <v>419</v>
      </c>
      <c r="D54" s="19" t="s">
        <v>420</v>
      </c>
      <c r="E54" s="47">
        <v>44211.742962963</v>
      </c>
      <c r="F54" s="19" t="s">
        <v>295</v>
      </c>
      <c r="G54" s="48" t="s">
        <v>421</v>
      </c>
      <c r="H54" s="55">
        <v>35</v>
      </c>
      <c r="I54" s="55">
        <f t="shared" si="3"/>
        <v>35</v>
      </c>
      <c r="J54" s="55">
        <v>13</v>
      </c>
      <c r="K54" s="55">
        <v>2</v>
      </c>
      <c r="L54" s="55">
        <v>3</v>
      </c>
      <c r="M54" s="55">
        <v>2</v>
      </c>
      <c r="N54" s="55">
        <v>1</v>
      </c>
      <c r="O54" s="55">
        <v>3</v>
      </c>
      <c r="P54" s="55">
        <v>3</v>
      </c>
      <c r="Q54" s="55">
        <v>2</v>
      </c>
      <c r="R54" s="55">
        <v>2</v>
      </c>
      <c r="S54" s="55">
        <v>2</v>
      </c>
      <c r="T54" s="55">
        <v>1</v>
      </c>
      <c r="U54" s="55">
        <v>1</v>
      </c>
      <c r="V54" s="55">
        <v>0</v>
      </c>
      <c r="W54" s="55">
        <v>0</v>
      </c>
      <c r="X54" s="55">
        <v>0</v>
      </c>
    </row>
    <row r="55" ht="25.5" customHeight="1" spans="1:24">
      <c r="A55" s="19" t="s">
        <v>422</v>
      </c>
      <c r="B55" s="128" t="s">
        <v>1</v>
      </c>
      <c r="C55" s="46"/>
      <c r="D55" s="19"/>
      <c r="E55" s="47"/>
      <c r="F55" s="19"/>
      <c r="G55" s="48"/>
      <c r="H55" s="55">
        <v>720</v>
      </c>
      <c r="I55" s="55">
        <f>SUM(I56)</f>
        <v>720</v>
      </c>
      <c r="J55" s="55">
        <f t="shared" ref="J55:X55" si="23">SUM(J56)</f>
        <v>0</v>
      </c>
      <c r="K55" s="55">
        <f t="shared" si="23"/>
        <v>0</v>
      </c>
      <c r="L55" s="55">
        <f t="shared" si="23"/>
        <v>0</v>
      </c>
      <c r="M55" s="55">
        <f t="shared" si="23"/>
        <v>0</v>
      </c>
      <c r="N55" s="55">
        <f t="shared" si="23"/>
        <v>0</v>
      </c>
      <c r="O55" s="55">
        <f t="shared" si="23"/>
        <v>0</v>
      </c>
      <c r="P55" s="55">
        <f t="shared" si="23"/>
        <v>0</v>
      </c>
      <c r="Q55" s="55">
        <f t="shared" si="23"/>
        <v>0</v>
      </c>
      <c r="R55" s="55">
        <f t="shared" si="23"/>
        <v>0</v>
      </c>
      <c r="S55" s="55">
        <f t="shared" si="23"/>
        <v>720</v>
      </c>
      <c r="T55" s="55">
        <f t="shared" si="23"/>
        <v>0</v>
      </c>
      <c r="U55" s="55">
        <f t="shared" si="23"/>
        <v>0</v>
      </c>
      <c r="V55" s="55">
        <f t="shared" si="23"/>
        <v>0</v>
      </c>
      <c r="W55" s="55">
        <f t="shared" si="23"/>
        <v>0</v>
      </c>
      <c r="X55" s="55">
        <f t="shared" si="23"/>
        <v>0</v>
      </c>
    </row>
    <row r="56" ht="25.5" customHeight="1" spans="1:24">
      <c r="A56" s="19" t="s">
        <v>423</v>
      </c>
      <c r="B56" s="45" t="s">
        <v>424</v>
      </c>
      <c r="C56" s="46" t="s">
        <v>425</v>
      </c>
      <c r="D56" s="19" t="s">
        <v>426</v>
      </c>
      <c r="E56" s="47">
        <v>44499.7198032407</v>
      </c>
      <c r="F56" s="19" t="s">
        <v>295</v>
      </c>
      <c r="G56" s="48" t="s">
        <v>427</v>
      </c>
      <c r="H56" s="55">
        <v>720</v>
      </c>
      <c r="I56" s="55">
        <f t="shared" si="3"/>
        <v>720</v>
      </c>
      <c r="J56" s="55">
        <v>0</v>
      </c>
      <c r="K56" s="55">
        <v>0</v>
      </c>
      <c r="L56" s="55">
        <v>0</v>
      </c>
      <c r="M56" s="55">
        <v>0</v>
      </c>
      <c r="N56" s="55">
        <v>0</v>
      </c>
      <c r="O56" s="55">
        <v>0</v>
      </c>
      <c r="P56" s="55">
        <v>0</v>
      </c>
      <c r="Q56" s="55">
        <v>0</v>
      </c>
      <c r="R56" s="55">
        <v>0</v>
      </c>
      <c r="S56" s="55">
        <v>720</v>
      </c>
      <c r="T56" s="55">
        <v>0</v>
      </c>
      <c r="U56" s="55">
        <v>0</v>
      </c>
      <c r="V56" s="55">
        <v>0</v>
      </c>
      <c r="W56" s="55">
        <v>0</v>
      </c>
      <c r="X56" s="55">
        <v>0</v>
      </c>
    </row>
    <row r="57" ht="25.5" customHeight="1" spans="1:24">
      <c r="A57" s="19" t="s">
        <v>428</v>
      </c>
      <c r="B57" s="128" t="s">
        <v>429</v>
      </c>
      <c r="C57" s="46"/>
      <c r="D57" s="19"/>
      <c r="E57" s="47"/>
      <c r="F57" s="19"/>
      <c r="G57" s="48"/>
      <c r="H57" s="55">
        <v>3150</v>
      </c>
      <c r="I57" s="55">
        <f>I58</f>
        <v>3150</v>
      </c>
      <c r="J57" s="55">
        <f t="shared" ref="J57:X57" si="24">J58</f>
        <v>0</v>
      </c>
      <c r="K57" s="55">
        <f t="shared" si="24"/>
        <v>3150</v>
      </c>
      <c r="L57" s="55">
        <f t="shared" si="24"/>
        <v>0</v>
      </c>
      <c r="M57" s="55">
        <f t="shared" si="24"/>
        <v>0</v>
      </c>
      <c r="N57" s="55">
        <f t="shared" si="24"/>
        <v>0</v>
      </c>
      <c r="O57" s="55">
        <f t="shared" si="24"/>
        <v>0</v>
      </c>
      <c r="P57" s="55">
        <f t="shared" si="24"/>
        <v>0</v>
      </c>
      <c r="Q57" s="55">
        <f t="shared" si="24"/>
        <v>0</v>
      </c>
      <c r="R57" s="55">
        <f t="shared" si="24"/>
        <v>0</v>
      </c>
      <c r="S57" s="55">
        <f t="shared" si="24"/>
        <v>0</v>
      </c>
      <c r="T57" s="55">
        <f t="shared" si="24"/>
        <v>0</v>
      </c>
      <c r="U57" s="55">
        <f t="shared" si="24"/>
        <v>0</v>
      </c>
      <c r="V57" s="55">
        <f t="shared" si="24"/>
        <v>0</v>
      </c>
      <c r="W57" s="55">
        <f t="shared" si="24"/>
        <v>0</v>
      </c>
      <c r="X57" s="55">
        <f t="shared" si="24"/>
        <v>0</v>
      </c>
    </row>
    <row r="58" ht="25.5" customHeight="1" spans="1:24">
      <c r="A58" s="19" t="s">
        <v>430</v>
      </c>
      <c r="B58" s="45"/>
      <c r="C58" s="46" t="s">
        <v>425</v>
      </c>
      <c r="D58" s="19" t="s">
        <v>426</v>
      </c>
      <c r="E58" s="47">
        <v>44499.7198032407</v>
      </c>
      <c r="F58" s="19" t="s">
        <v>295</v>
      </c>
      <c r="G58" s="48" t="s">
        <v>427</v>
      </c>
      <c r="H58" s="55">
        <v>3150</v>
      </c>
      <c r="I58" s="55">
        <f t="shared" si="3"/>
        <v>3150</v>
      </c>
      <c r="J58" s="55">
        <v>0</v>
      </c>
      <c r="K58" s="55">
        <v>3150</v>
      </c>
      <c r="L58" s="55">
        <v>0</v>
      </c>
      <c r="M58" s="55">
        <v>0</v>
      </c>
      <c r="N58" s="55">
        <v>0</v>
      </c>
      <c r="O58" s="55">
        <v>0</v>
      </c>
      <c r="P58" s="55">
        <v>0</v>
      </c>
      <c r="Q58" s="55">
        <v>0</v>
      </c>
      <c r="R58" s="55">
        <v>0</v>
      </c>
      <c r="S58" s="55">
        <v>0</v>
      </c>
      <c r="T58" s="55">
        <v>0</v>
      </c>
      <c r="U58" s="55">
        <v>0</v>
      </c>
      <c r="V58" s="55">
        <v>0</v>
      </c>
      <c r="W58" s="55">
        <v>0</v>
      </c>
      <c r="X58" s="55">
        <v>0</v>
      </c>
    </row>
    <row r="59" ht="25.5" customHeight="1" spans="1:24">
      <c r="A59" s="19" t="s">
        <v>431</v>
      </c>
      <c r="B59" s="45" t="s">
        <v>432</v>
      </c>
      <c r="C59" s="46"/>
      <c r="D59" s="19"/>
      <c r="E59" s="47"/>
      <c r="F59" s="19"/>
      <c r="G59" s="48"/>
      <c r="H59" s="55">
        <v>1287.12</v>
      </c>
      <c r="I59" s="55">
        <f>I60</f>
        <v>1287</v>
      </c>
      <c r="J59" s="55">
        <f t="shared" ref="J59:X59" si="25">J60</f>
        <v>0</v>
      </c>
      <c r="K59" s="55">
        <f t="shared" si="25"/>
        <v>0</v>
      </c>
      <c r="L59" s="55">
        <f t="shared" si="25"/>
        <v>0</v>
      </c>
      <c r="M59" s="55">
        <f t="shared" si="25"/>
        <v>0</v>
      </c>
      <c r="N59" s="55">
        <f t="shared" si="25"/>
        <v>0</v>
      </c>
      <c r="O59" s="55">
        <f t="shared" si="25"/>
        <v>379</v>
      </c>
      <c r="P59" s="55">
        <f t="shared" si="25"/>
        <v>0</v>
      </c>
      <c r="Q59" s="55">
        <f t="shared" si="25"/>
        <v>0</v>
      </c>
      <c r="R59" s="55">
        <f t="shared" si="25"/>
        <v>0</v>
      </c>
      <c r="S59" s="55">
        <f t="shared" si="25"/>
        <v>0</v>
      </c>
      <c r="T59" s="55">
        <f t="shared" si="25"/>
        <v>0</v>
      </c>
      <c r="U59" s="55">
        <f t="shared" si="25"/>
        <v>0</v>
      </c>
      <c r="V59" s="55">
        <f t="shared" si="25"/>
        <v>908</v>
      </c>
      <c r="W59" s="55">
        <f t="shared" si="25"/>
        <v>0</v>
      </c>
      <c r="X59" s="55">
        <f t="shared" si="25"/>
        <v>0</v>
      </c>
    </row>
    <row r="60" ht="25.5" customHeight="1" spans="1:24">
      <c r="A60" s="19" t="s">
        <v>433</v>
      </c>
      <c r="B60" s="45" t="s">
        <v>434</v>
      </c>
      <c r="C60" s="46" t="s">
        <v>435</v>
      </c>
      <c r="D60" s="19" t="s">
        <v>436</v>
      </c>
      <c r="E60" s="47">
        <v>44523.7721990741</v>
      </c>
      <c r="F60" s="19" t="s">
        <v>295</v>
      </c>
      <c r="G60" s="68" t="s">
        <v>437</v>
      </c>
      <c r="H60" s="55">
        <v>1287.12</v>
      </c>
      <c r="I60" s="55">
        <f t="shared" si="3"/>
        <v>1287</v>
      </c>
      <c r="J60" s="55">
        <v>0</v>
      </c>
      <c r="K60" s="55">
        <v>0</v>
      </c>
      <c r="L60" s="55">
        <v>0</v>
      </c>
      <c r="M60" s="55">
        <v>0</v>
      </c>
      <c r="N60" s="55">
        <v>0</v>
      </c>
      <c r="O60" s="55">
        <v>379</v>
      </c>
      <c r="P60" s="55">
        <v>0</v>
      </c>
      <c r="Q60" s="55">
        <v>0</v>
      </c>
      <c r="R60" s="55">
        <v>0</v>
      </c>
      <c r="S60" s="55">
        <v>0</v>
      </c>
      <c r="T60" s="55">
        <v>0</v>
      </c>
      <c r="U60" s="55">
        <v>0</v>
      </c>
      <c r="V60" s="55">
        <v>908</v>
      </c>
      <c r="W60" s="55">
        <v>0</v>
      </c>
      <c r="X60" s="55">
        <v>0</v>
      </c>
    </row>
    <row r="61" ht="25.5" customHeight="1" spans="1:24">
      <c r="A61" s="19" t="s">
        <v>438</v>
      </c>
      <c r="B61" s="45" t="s">
        <v>439</v>
      </c>
      <c r="C61" s="46"/>
      <c r="D61" s="19"/>
      <c r="E61" s="47"/>
      <c r="F61" s="19"/>
      <c r="G61" s="48"/>
      <c r="H61" s="55">
        <v>44461.5</v>
      </c>
      <c r="I61" s="55">
        <f>I62+I64+I68</f>
        <v>44461</v>
      </c>
      <c r="J61" s="55">
        <f t="shared" ref="J61:X61" si="26">J62+J64+J68</f>
        <v>25944</v>
      </c>
      <c r="K61" s="55">
        <f t="shared" si="26"/>
        <v>1440</v>
      </c>
      <c r="L61" s="55">
        <f t="shared" si="26"/>
        <v>1419</v>
      </c>
      <c r="M61" s="55">
        <f t="shared" si="26"/>
        <v>1192</v>
      </c>
      <c r="N61" s="55">
        <f t="shared" si="26"/>
        <v>1205</v>
      </c>
      <c r="O61" s="55">
        <f t="shared" si="26"/>
        <v>982</v>
      </c>
      <c r="P61" s="55">
        <f t="shared" si="26"/>
        <v>1255</v>
      </c>
      <c r="Q61" s="55">
        <f t="shared" si="26"/>
        <v>5250</v>
      </c>
      <c r="R61" s="55">
        <f t="shared" si="26"/>
        <v>951</v>
      </c>
      <c r="S61" s="55">
        <f t="shared" si="26"/>
        <v>1129</v>
      </c>
      <c r="T61" s="55">
        <f t="shared" si="26"/>
        <v>1208</v>
      </c>
      <c r="U61" s="55">
        <f t="shared" si="26"/>
        <v>1191</v>
      </c>
      <c r="V61" s="55">
        <f t="shared" si="26"/>
        <v>1295</v>
      </c>
      <c r="W61" s="55">
        <f t="shared" si="26"/>
        <v>0</v>
      </c>
      <c r="X61" s="55">
        <f t="shared" si="26"/>
        <v>0</v>
      </c>
    </row>
    <row r="62" ht="25.5" customHeight="1" spans="1:24">
      <c r="A62" s="19" t="s">
        <v>346</v>
      </c>
      <c r="B62" s="45" t="s">
        <v>440</v>
      </c>
      <c r="C62" s="46"/>
      <c r="D62" s="19"/>
      <c r="E62" s="47"/>
      <c r="F62" s="19"/>
      <c r="G62" s="48"/>
      <c r="H62" s="55">
        <v>20000</v>
      </c>
      <c r="I62" s="55">
        <f>I63</f>
        <v>20000</v>
      </c>
      <c r="J62" s="55">
        <f t="shared" ref="J62:X62" si="27">J63</f>
        <v>20000</v>
      </c>
      <c r="K62" s="55">
        <f t="shared" si="27"/>
        <v>0</v>
      </c>
      <c r="L62" s="55">
        <f t="shared" si="27"/>
        <v>0</v>
      </c>
      <c r="M62" s="55">
        <f t="shared" si="27"/>
        <v>0</v>
      </c>
      <c r="N62" s="55">
        <f t="shared" si="27"/>
        <v>0</v>
      </c>
      <c r="O62" s="55">
        <f t="shared" si="27"/>
        <v>0</v>
      </c>
      <c r="P62" s="55">
        <f t="shared" si="27"/>
        <v>0</v>
      </c>
      <c r="Q62" s="55">
        <f t="shared" si="27"/>
        <v>0</v>
      </c>
      <c r="R62" s="55">
        <f t="shared" si="27"/>
        <v>0</v>
      </c>
      <c r="S62" s="55">
        <f t="shared" si="27"/>
        <v>0</v>
      </c>
      <c r="T62" s="55">
        <f t="shared" si="27"/>
        <v>0</v>
      </c>
      <c r="U62" s="55">
        <f t="shared" si="27"/>
        <v>0</v>
      </c>
      <c r="V62" s="55">
        <f t="shared" si="27"/>
        <v>0</v>
      </c>
      <c r="W62" s="55">
        <f t="shared" si="27"/>
        <v>0</v>
      </c>
      <c r="X62" s="55">
        <f t="shared" si="27"/>
        <v>0</v>
      </c>
    </row>
    <row r="63" ht="25.5" customHeight="1" spans="1:24">
      <c r="A63" s="19" t="s">
        <v>441</v>
      </c>
      <c r="B63" s="45" t="s">
        <v>442</v>
      </c>
      <c r="C63" s="46" t="s">
        <v>443</v>
      </c>
      <c r="D63" s="19" t="s">
        <v>444</v>
      </c>
      <c r="E63" s="47">
        <v>44499.5099305556</v>
      </c>
      <c r="F63" s="19" t="s">
        <v>295</v>
      </c>
      <c r="G63" s="48" t="s">
        <v>445</v>
      </c>
      <c r="H63" s="55">
        <v>20000</v>
      </c>
      <c r="I63" s="55">
        <f t="shared" si="3"/>
        <v>20000</v>
      </c>
      <c r="J63" s="55">
        <v>20000</v>
      </c>
      <c r="K63" s="55">
        <v>0</v>
      </c>
      <c r="L63" s="55">
        <v>0</v>
      </c>
      <c r="M63" s="55">
        <v>0</v>
      </c>
      <c r="N63" s="55">
        <v>0</v>
      </c>
      <c r="O63" s="55">
        <v>0</v>
      </c>
      <c r="P63" s="55">
        <v>0</v>
      </c>
      <c r="Q63" s="55">
        <v>0</v>
      </c>
      <c r="R63" s="55">
        <v>0</v>
      </c>
      <c r="S63" s="55">
        <v>0</v>
      </c>
      <c r="T63" s="55">
        <v>0</v>
      </c>
      <c r="U63" s="55">
        <v>0</v>
      </c>
      <c r="V63" s="55">
        <v>0</v>
      </c>
      <c r="W63" s="55">
        <v>0</v>
      </c>
      <c r="X63" s="55">
        <v>0</v>
      </c>
    </row>
    <row r="64" ht="25.5" customHeight="1" spans="1:24">
      <c r="A64" s="19" t="s">
        <v>289</v>
      </c>
      <c r="B64" s="45" t="s">
        <v>446</v>
      </c>
      <c r="C64" s="46"/>
      <c r="D64" s="19"/>
      <c r="E64" s="47"/>
      <c r="F64" s="19"/>
      <c r="G64" s="48"/>
      <c r="H64" s="55">
        <v>4711.5</v>
      </c>
      <c r="I64" s="55">
        <f>SUM(I65:I67)</f>
        <v>4711</v>
      </c>
      <c r="J64" s="55">
        <f t="shared" ref="J64:X64" si="28">SUM(J65:J67)</f>
        <v>1744</v>
      </c>
      <c r="K64" s="55">
        <f t="shared" si="28"/>
        <v>440</v>
      </c>
      <c r="L64" s="55">
        <f t="shared" si="28"/>
        <v>419</v>
      </c>
      <c r="M64" s="55">
        <f t="shared" si="28"/>
        <v>192</v>
      </c>
      <c r="N64" s="55">
        <f t="shared" si="28"/>
        <v>205</v>
      </c>
      <c r="O64" s="55">
        <f t="shared" si="28"/>
        <v>232</v>
      </c>
      <c r="P64" s="55">
        <f t="shared" si="28"/>
        <v>255</v>
      </c>
      <c r="Q64" s="55">
        <f t="shared" si="28"/>
        <v>250</v>
      </c>
      <c r="R64" s="55">
        <f t="shared" si="28"/>
        <v>151</v>
      </c>
      <c r="S64" s="55">
        <f t="shared" si="28"/>
        <v>129</v>
      </c>
      <c r="T64" s="55">
        <f t="shared" si="28"/>
        <v>208</v>
      </c>
      <c r="U64" s="55">
        <f t="shared" si="28"/>
        <v>191</v>
      </c>
      <c r="V64" s="55">
        <f t="shared" si="28"/>
        <v>295</v>
      </c>
      <c r="W64" s="55">
        <f t="shared" si="28"/>
        <v>0</v>
      </c>
      <c r="X64" s="55">
        <f t="shared" si="28"/>
        <v>0</v>
      </c>
    </row>
    <row r="65" ht="25.5" customHeight="1" spans="1:24">
      <c r="A65" s="19" t="s">
        <v>447</v>
      </c>
      <c r="B65" s="45" t="s">
        <v>448</v>
      </c>
      <c r="C65" s="46" t="s">
        <v>449</v>
      </c>
      <c r="D65" s="19" t="s">
        <v>450</v>
      </c>
      <c r="E65" s="47">
        <v>44442.4316782407</v>
      </c>
      <c r="F65" s="19" t="s">
        <v>295</v>
      </c>
      <c r="G65" s="48" t="s">
        <v>451</v>
      </c>
      <c r="H65" s="55">
        <v>400</v>
      </c>
      <c r="I65" s="55">
        <f t="shared" si="3"/>
        <v>400</v>
      </c>
      <c r="J65" s="55">
        <v>400</v>
      </c>
      <c r="K65" s="55">
        <v>0</v>
      </c>
      <c r="L65" s="55">
        <v>0</v>
      </c>
      <c r="M65" s="55">
        <v>0</v>
      </c>
      <c r="N65" s="55">
        <v>0</v>
      </c>
      <c r="O65" s="55">
        <v>0</v>
      </c>
      <c r="P65" s="55">
        <v>0</v>
      </c>
      <c r="Q65" s="55">
        <v>0</v>
      </c>
      <c r="R65" s="55">
        <v>0</v>
      </c>
      <c r="S65" s="55">
        <v>0</v>
      </c>
      <c r="T65" s="55">
        <v>0</v>
      </c>
      <c r="U65" s="55">
        <v>0</v>
      </c>
      <c r="V65" s="55">
        <v>0</v>
      </c>
      <c r="W65" s="55">
        <v>0</v>
      </c>
      <c r="X65" s="55">
        <v>0</v>
      </c>
    </row>
    <row r="66" ht="25.5" customHeight="1" spans="1:24">
      <c r="A66" s="19" t="s">
        <v>452</v>
      </c>
      <c r="B66" s="45" t="s">
        <v>453</v>
      </c>
      <c r="C66" s="46" t="s">
        <v>454</v>
      </c>
      <c r="D66" s="19" t="s">
        <v>455</v>
      </c>
      <c r="E66" s="47">
        <v>44200.6296412037</v>
      </c>
      <c r="F66" s="19" t="s">
        <v>295</v>
      </c>
      <c r="G66" s="68" t="s">
        <v>456</v>
      </c>
      <c r="H66" s="55">
        <v>3056.3</v>
      </c>
      <c r="I66" s="55">
        <f t="shared" si="3"/>
        <v>3056</v>
      </c>
      <c r="J66" s="55">
        <v>916</v>
      </c>
      <c r="K66" s="55">
        <v>323</v>
      </c>
      <c r="L66" s="55">
        <v>301</v>
      </c>
      <c r="M66" s="55">
        <v>143</v>
      </c>
      <c r="N66" s="55">
        <v>142</v>
      </c>
      <c r="O66" s="55">
        <v>180</v>
      </c>
      <c r="P66" s="55">
        <v>182</v>
      </c>
      <c r="Q66" s="55">
        <v>191</v>
      </c>
      <c r="R66" s="55">
        <v>110</v>
      </c>
      <c r="S66" s="55">
        <v>93</v>
      </c>
      <c r="T66" s="55">
        <v>149</v>
      </c>
      <c r="U66" s="55">
        <v>79</v>
      </c>
      <c r="V66" s="55">
        <v>247</v>
      </c>
      <c r="W66" s="55">
        <v>0</v>
      </c>
      <c r="X66" s="55">
        <v>0</v>
      </c>
    </row>
    <row r="67" ht="25.5" customHeight="1" spans="1:24">
      <c r="A67" s="19" t="s">
        <v>452</v>
      </c>
      <c r="B67" s="45" t="s">
        <v>453</v>
      </c>
      <c r="C67" s="46" t="s">
        <v>457</v>
      </c>
      <c r="D67" s="19" t="s">
        <v>458</v>
      </c>
      <c r="E67" s="47">
        <v>44457.7665856481</v>
      </c>
      <c r="F67" s="19" t="s">
        <v>295</v>
      </c>
      <c r="G67" s="68" t="s">
        <v>459</v>
      </c>
      <c r="H67" s="55">
        <v>1255.2</v>
      </c>
      <c r="I67" s="55">
        <f t="shared" si="3"/>
        <v>1255</v>
      </c>
      <c r="J67" s="55">
        <v>428</v>
      </c>
      <c r="K67" s="55">
        <v>117</v>
      </c>
      <c r="L67" s="55">
        <v>118</v>
      </c>
      <c r="M67" s="55">
        <v>49</v>
      </c>
      <c r="N67" s="55">
        <v>63</v>
      </c>
      <c r="O67" s="55">
        <v>52</v>
      </c>
      <c r="P67" s="55">
        <v>73</v>
      </c>
      <c r="Q67" s="55">
        <v>59</v>
      </c>
      <c r="R67" s="55">
        <v>41</v>
      </c>
      <c r="S67" s="55">
        <v>36</v>
      </c>
      <c r="T67" s="55">
        <v>59</v>
      </c>
      <c r="U67" s="55">
        <v>112</v>
      </c>
      <c r="V67" s="55">
        <v>48</v>
      </c>
      <c r="W67" s="55">
        <v>0</v>
      </c>
      <c r="X67" s="55">
        <v>0</v>
      </c>
    </row>
    <row r="68" ht="25.5" customHeight="1" spans="1:24">
      <c r="A68" s="19" t="s">
        <v>328</v>
      </c>
      <c r="B68" s="45" t="s">
        <v>460</v>
      </c>
      <c r="C68" s="46"/>
      <c r="D68" s="19"/>
      <c r="E68" s="47"/>
      <c r="F68" s="19"/>
      <c r="G68" s="48"/>
      <c r="H68" s="55">
        <v>19750</v>
      </c>
      <c r="I68" s="55">
        <f>I69</f>
        <v>19750</v>
      </c>
      <c r="J68" s="55">
        <f t="shared" ref="J68:X68" si="29">J69</f>
        <v>4200</v>
      </c>
      <c r="K68" s="55">
        <f t="shared" si="29"/>
        <v>1000</v>
      </c>
      <c r="L68" s="55">
        <f t="shared" si="29"/>
        <v>1000</v>
      </c>
      <c r="M68" s="55">
        <f t="shared" si="29"/>
        <v>1000</v>
      </c>
      <c r="N68" s="55">
        <f t="shared" si="29"/>
        <v>1000</v>
      </c>
      <c r="O68" s="55">
        <f t="shared" si="29"/>
        <v>750</v>
      </c>
      <c r="P68" s="55">
        <f t="shared" si="29"/>
        <v>1000</v>
      </c>
      <c r="Q68" s="55">
        <f t="shared" si="29"/>
        <v>5000</v>
      </c>
      <c r="R68" s="55">
        <f t="shared" si="29"/>
        <v>800</v>
      </c>
      <c r="S68" s="55">
        <f t="shared" si="29"/>
        <v>1000</v>
      </c>
      <c r="T68" s="55">
        <f t="shared" si="29"/>
        <v>1000</v>
      </c>
      <c r="U68" s="55">
        <f t="shared" si="29"/>
        <v>1000</v>
      </c>
      <c r="V68" s="55">
        <f t="shared" si="29"/>
        <v>1000</v>
      </c>
      <c r="W68" s="55">
        <f t="shared" si="29"/>
        <v>0</v>
      </c>
      <c r="X68" s="55">
        <f t="shared" si="29"/>
        <v>0</v>
      </c>
    </row>
    <row r="69" ht="25.5" customHeight="1" spans="1:24">
      <c r="A69" s="19" t="s">
        <v>461</v>
      </c>
      <c r="B69" s="45" t="s">
        <v>462</v>
      </c>
      <c r="C69" s="46" t="s">
        <v>463</v>
      </c>
      <c r="D69" s="19" t="s">
        <v>464</v>
      </c>
      <c r="E69" s="47">
        <v>44417.4746527778</v>
      </c>
      <c r="F69" s="19" t="s">
        <v>295</v>
      </c>
      <c r="G69" s="48" t="s">
        <v>465</v>
      </c>
      <c r="H69" s="55">
        <v>19750</v>
      </c>
      <c r="I69" s="55">
        <f t="shared" si="3"/>
        <v>19750</v>
      </c>
      <c r="J69" s="55">
        <v>4200</v>
      </c>
      <c r="K69" s="55">
        <v>1000</v>
      </c>
      <c r="L69" s="55">
        <v>1000</v>
      </c>
      <c r="M69" s="55">
        <v>1000</v>
      </c>
      <c r="N69" s="55">
        <v>1000</v>
      </c>
      <c r="O69" s="55">
        <v>750</v>
      </c>
      <c r="P69" s="55">
        <v>1000</v>
      </c>
      <c r="Q69" s="55">
        <v>5000</v>
      </c>
      <c r="R69" s="55">
        <v>800</v>
      </c>
      <c r="S69" s="55">
        <v>1000</v>
      </c>
      <c r="T69" s="55">
        <v>1000</v>
      </c>
      <c r="U69" s="55">
        <v>1000</v>
      </c>
      <c r="V69" s="55">
        <v>1000</v>
      </c>
      <c r="W69" s="55">
        <v>0</v>
      </c>
      <c r="X69" s="55">
        <v>0</v>
      </c>
    </row>
    <row r="70" ht="25.5" customHeight="1" spans="1:24">
      <c r="A70" s="19" t="s">
        <v>466</v>
      </c>
      <c r="B70" s="45" t="s">
        <v>467</v>
      </c>
      <c r="C70" s="46"/>
      <c r="D70" s="19"/>
      <c r="E70" s="47"/>
      <c r="F70" s="19"/>
      <c r="G70" s="48"/>
      <c r="H70" s="55">
        <v>53918.12</v>
      </c>
      <c r="I70" s="55">
        <f>I71+I75+I79+I81+I83</f>
        <v>53918</v>
      </c>
      <c r="J70" s="55">
        <f t="shared" ref="J70:X70" si="30">J71+J75+J79+J81+J83</f>
        <v>0</v>
      </c>
      <c r="K70" s="55">
        <f t="shared" si="30"/>
        <v>1891</v>
      </c>
      <c r="L70" s="55">
        <f t="shared" si="30"/>
        <v>20874</v>
      </c>
      <c r="M70" s="55">
        <f t="shared" si="30"/>
        <v>2015</v>
      </c>
      <c r="N70" s="55">
        <f t="shared" si="30"/>
        <v>2603</v>
      </c>
      <c r="O70" s="55">
        <f t="shared" si="30"/>
        <v>4163</v>
      </c>
      <c r="P70" s="55">
        <f t="shared" si="30"/>
        <v>2265</v>
      </c>
      <c r="Q70" s="55">
        <f t="shared" si="30"/>
        <v>5632</v>
      </c>
      <c r="R70" s="55">
        <f t="shared" si="30"/>
        <v>2436</v>
      </c>
      <c r="S70" s="55">
        <f t="shared" si="30"/>
        <v>3710</v>
      </c>
      <c r="T70" s="55">
        <f t="shared" si="30"/>
        <v>2173</v>
      </c>
      <c r="U70" s="55">
        <f t="shared" si="30"/>
        <v>4407</v>
      </c>
      <c r="V70" s="55">
        <f t="shared" si="30"/>
        <v>1749</v>
      </c>
      <c r="W70" s="55">
        <f t="shared" si="30"/>
        <v>0</v>
      </c>
      <c r="X70" s="55">
        <f t="shared" si="30"/>
        <v>0</v>
      </c>
    </row>
    <row r="71" ht="25.5" customHeight="1" spans="1:24">
      <c r="A71" s="19" t="s">
        <v>468</v>
      </c>
      <c r="B71" s="45" t="s">
        <v>469</v>
      </c>
      <c r="C71" s="46"/>
      <c r="D71" s="19"/>
      <c r="E71" s="47"/>
      <c r="F71" s="19"/>
      <c r="G71" s="48"/>
      <c r="H71" s="55">
        <v>23240</v>
      </c>
      <c r="I71" s="55">
        <f>SUM(I72:I74)</f>
        <v>23240</v>
      </c>
      <c r="J71" s="55">
        <f t="shared" ref="J71:X71" si="31">SUM(J72:J74)</f>
        <v>0</v>
      </c>
      <c r="K71" s="55">
        <f t="shared" si="31"/>
        <v>1000</v>
      </c>
      <c r="L71" s="55">
        <f t="shared" si="31"/>
        <v>16300</v>
      </c>
      <c r="M71" s="55">
        <f t="shared" si="31"/>
        <v>0</v>
      </c>
      <c r="N71" s="55">
        <f t="shared" si="31"/>
        <v>0</v>
      </c>
      <c r="O71" s="55">
        <f t="shared" si="31"/>
        <v>0</v>
      </c>
      <c r="P71" s="55">
        <f t="shared" si="31"/>
        <v>0</v>
      </c>
      <c r="Q71" s="55">
        <f t="shared" si="31"/>
        <v>2000</v>
      </c>
      <c r="R71" s="55">
        <f t="shared" si="31"/>
        <v>0</v>
      </c>
      <c r="S71" s="55">
        <f t="shared" si="31"/>
        <v>500</v>
      </c>
      <c r="T71" s="55">
        <f t="shared" si="31"/>
        <v>0</v>
      </c>
      <c r="U71" s="55">
        <f t="shared" si="31"/>
        <v>1940</v>
      </c>
      <c r="V71" s="55">
        <f t="shared" si="31"/>
        <v>1500</v>
      </c>
      <c r="W71" s="55">
        <f t="shared" si="31"/>
        <v>0</v>
      </c>
      <c r="X71" s="55">
        <f t="shared" si="31"/>
        <v>0</v>
      </c>
    </row>
    <row r="72" ht="25.5" customHeight="1" spans="1:24">
      <c r="A72" s="19" t="s">
        <v>470</v>
      </c>
      <c r="B72" s="45" t="s">
        <v>471</v>
      </c>
      <c r="C72" s="46" t="s">
        <v>472</v>
      </c>
      <c r="D72" s="19" t="s">
        <v>473</v>
      </c>
      <c r="E72" s="47">
        <v>44200.501875</v>
      </c>
      <c r="F72" s="19" t="s">
        <v>295</v>
      </c>
      <c r="G72" s="48" t="s">
        <v>474</v>
      </c>
      <c r="H72" s="55">
        <v>1000</v>
      </c>
      <c r="I72" s="55">
        <f t="shared" ref="I72:I131" si="32">SUM(J72:X72)</f>
        <v>1000</v>
      </c>
      <c r="J72" s="55">
        <v>0</v>
      </c>
      <c r="K72" s="55">
        <v>1000</v>
      </c>
      <c r="L72" s="55">
        <v>0</v>
      </c>
      <c r="M72" s="55">
        <v>0</v>
      </c>
      <c r="N72" s="55">
        <v>0</v>
      </c>
      <c r="O72" s="55">
        <v>0</v>
      </c>
      <c r="P72" s="55">
        <v>0</v>
      </c>
      <c r="Q72" s="55">
        <v>0</v>
      </c>
      <c r="R72" s="55">
        <v>0</v>
      </c>
      <c r="S72" s="55">
        <v>0</v>
      </c>
      <c r="T72" s="55">
        <v>0</v>
      </c>
      <c r="U72" s="55">
        <v>0</v>
      </c>
      <c r="V72" s="55">
        <v>0</v>
      </c>
      <c r="W72" s="55">
        <v>0</v>
      </c>
      <c r="X72" s="55">
        <v>0</v>
      </c>
    </row>
    <row r="73" ht="25.5" customHeight="1" spans="1:24">
      <c r="A73" s="19" t="s">
        <v>470</v>
      </c>
      <c r="B73" s="45" t="s">
        <v>471</v>
      </c>
      <c r="C73" s="46" t="s">
        <v>475</v>
      </c>
      <c r="D73" s="19" t="s">
        <v>476</v>
      </c>
      <c r="E73" s="47">
        <v>44200.449837963</v>
      </c>
      <c r="F73" s="19" t="s">
        <v>295</v>
      </c>
      <c r="G73" s="48" t="s">
        <v>477</v>
      </c>
      <c r="H73" s="55">
        <v>16300</v>
      </c>
      <c r="I73" s="55">
        <f t="shared" si="32"/>
        <v>16300</v>
      </c>
      <c r="J73" s="55">
        <v>0</v>
      </c>
      <c r="K73" s="55">
        <v>0</v>
      </c>
      <c r="L73" s="55">
        <v>16300</v>
      </c>
      <c r="M73" s="55">
        <v>0</v>
      </c>
      <c r="N73" s="55">
        <v>0</v>
      </c>
      <c r="O73" s="55">
        <v>0</v>
      </c>
      <c r="P73" s="55">
        <v>0</v>
      </c>
      <c r="Q73" s="55">
        <v>0</v>
      </c>
      <c r="R73" s="55">
        <v>0</v>
      </c>
      <c r="S73" s="55">
        <v>0</v>
      </c>
      <c r="T73" s="55">
        <v>0</v>
      </c>
      <c r="U73" s="55">
        <v>0</v>
      </c>
      <c r="V73" s="55">
        <v>0</v>
      </c>
      <c r="W73" s="55">
        <v>0</v>
      </c>
      <c r="X73" s="55">
        <v>0</v>
      </c>
    </row>
    <row r="74" ht="25.5" customHeight="1" spans="1:24">
      <c r="A74" s="19" t="s">
        <v>478</v>
      </c>
      <c r="B74" s="45" t="s">
        <v>479</v>
      </c>
      <c r="C74" s="46" t="s">
        <v>480</v>
      </c>
      <c r="D74" s="19" t="s">
        <v>481</v>
      </c>
      <c r="E74" s="47">
        <v>44414.8738541667</v>
      </c>
      <c r="F74" s="19" t="s">
        <v>295</v>
      </c>
      <c r="G74" s="48" t="s">
        <v>482</v>
      </c>
      <c r="H74" s="55">
        <v>5940</v>
      </c>
      <c r="I74" s="55">
        <f t="shared" si="32"/>
        <v>5940</v>
      </c>
      <c r="J74" s="55">
        <v>0</v>
      </c>
      <c r="K74" s="55">
        <v>0</v>
      </c>
      <c r="L74" s="55">
        <v>0</v>
      </c>
      <c r="M74" s="55">
        <v>0</v>
      </c>
      <c r="N74" s="55">
        <v>0</v>
      </c>
      <c r="O74" s="55">
        <v>0</v>
      </c>
      <c r="P74" s="55">
        <v>0</v>
      </c>
      <c r="Q74" s="55">
        <v>2000</v>
      </c>
      <c r="R74" s="55">
        <v>0</v>
      </c>
      <c r="S74" s="55">
        <v>500</v>
      </c>
      <c r="T74" s="55">
        <v>0</v>
      </c>
      <c r="U74" s="55">
        <v>1940</v>
      </c>
      <c r="V74" s="55">
        <v>1500</v>
      </c>
      <c r="W74" s="55">
        <v>0</v>
      </c>
      <c r="X74" s="55">
        <v>0</v>
      </c>
    </row>
    <row r="75" ht="25.5" customHeight="1" spans="1:24">
      <c r="A75" s="19" t="s">
        <v>289</v>
      </c>
      <c r="B75" s="45" t="s">
        <v>483</v>
      </c>
      <c r="C75" s="46"/>
      <c r="D75" s="19"/>
      <c r="E75" s="47"/>
      <c r="F75" s="19"/>
      <c r="G75" s="48"/>
      <c r="H75" s="55">
        <v>3646.56</v>
      </c>
      <c r="I75" s="55">
        <f>SUM(I76:I78)</f>
        <v>3647</v>
      </c>
      <c r="J75" s="55">
        <f t="shared" ref="J75:X75" si="33">SUM(J76:J78)</f>
        <v>0</v>
      </c>
      <c r="K75" s="55">
        <f t="shared" si="33"/>
        <v>110</v>
      </c>
      <c r="L75" s="55">
        <f t="shared" si="33"/>
        <v>257</v>
      </c>
      <c r="M75" s="55">
        <f t="shared" si="33"/>
        <v>172</v>
      </c>
      <c r="N75" s="55">
        <f t="shared" si="33"/>
        <v>141</v>
      </c>
      <c r="O75" s="55">
        <f t="shared" si="33"/>
        <v>193</v>
      </c>
      <c r="P75" s="55">
        <f t="shared" si="33"/>
        <v>166</v>
      </c>
      <c r="Q75" s="55">
        <f t="shared" si="33"/>
        <v>113</v>
      </c>
      <c r="R75" s="55">
        <f t="shared" si="33"/>
        <v>94</v>
      </c>
      <c r="S75" s="55">
        <f t="shared" si="33"/>
        <v>2073</v>
      </c>
      <c r="T75" s="55">
        <f t="shared" si="33"/>
        <v>164</v>
      </c>
      <c r="U75" s="55">
        <f t="shared" si="33"/>
        <v>98</v>
      </c>
      <c r="V75" s="55">
        <f t="shared" si="33"/>
        <v>66</v>
      </c>
      <c r="W75" s="55">
        <f t="shared" si="33"/>
        <v>0</v>
      </c>
      <c r="X75" s="55">
        <f t="shared" si="33"/>
        <v>0</v>
      </c>
    </row>
    <row r="76" ht="25.5" customHeight="1" spans="1:24">
      <c r="A76" s="19" t="s">
        <v>484</v>
      </c>
      <c r="B76" s="45" t="s">
        <v>485</v>
      </c>
      <c r="C76" s="46" t="s">
        <v>486</v>
      </c>
      <c r="D76" s="19" t="s">
        <v>487</v>
      </c>
      <c r="E76" s="47">
        <v>44407.4483217593</v>
      </c>
      <c r="F76" s="19" t="s">
        <v>295</v>
      </c>
      <c r="G76" s="48" t="s">
        <v>488</v>
      </c>
      <c r="H76" s="55">
        <v>1122.96</v>
      </c>
      <c r="I76" s="55">
        <f t="shared" si="32"/>
        <v>1123</v>
      </c>
      <c r="J76" s="55">
        <v>0</v>
      </c>
      <c r="K76" s="55">
        <v>78</v>
      </c>
      <c r="L76" s="55">
        <v>167</v>
      </c>
      <c r="M76" s="55">
        <v>107</v>
      </c>
      <c r="N76" s="55">
        <v>95</v>
      </c>
      <c r="O76" s="55">
        <v>127</v>
      </c>
      <c r="P76" s="55">
        <v>112</v>
      </c>
      <c r="Q76" s="55">
        <v>80</v>
      </c>
      <c r="R76" s="55">
        <v>66</v>
      </c>
      <c r="S76" s="55">
        <v>60</v>
      </c>
      <c r="T76" s="55">
        <v>109</v>
      </c>
      <c r="U76" s="55">
        <v>70</v>
      </c>
      <c r="V76" s="55">
        <v>52</v>
      </c>
      <c r="W76" s="55">
        <v>0</v>
      </c>
      <c r="X76" s="55">
        <v>0</v>
      </c>
    </row>
    <row r="77" ht="25.5" customHeight="1" spans="1:24">
      <c r="A77" s="19" t="s">
        <v>484</v>
      </c>
      <c r="B77" s="45" t="s">
        <v>485</v>
      </c>
      <c r="C77" s="46" t="s">
        <v>489</v>
      </c>
      <c r="D77" s="19" t="s">
        <v>490</v>
      </c>
      <c r="E77" s="47">
        <v>44372.4201041667</v>
      </c>
      <c r="F77" s="19" t="s">
        <v>295</v>
      </c>
      <c r="G77" s="48" t="s">
        <v>491</v>
      </c>
      <c r="H77" s="55">
        <v>2000</v>
      </c>
      <c r="I77" s="55">
        <f t="shared" si="32"/>
        <v>2000</v>
      </c>
      <c r="J77" s="55">
        <v>0</v>
      </c>
      <c r="K77" s="55">
        <v>0</v>
      </c>
      <c r="L77" s="55">
        <v>0</v>
      </c>
      <c r="M77" s="55">
        <v>0</v>
      </c>
      <c r="N77" s="55">
        <v>0</v>
      </c>
      <c r="O77" s="55">
        <v>0</v>
      </c>
      <c r="P77" s="55">
        <v>0</v>
      </c>
      <c r="Q77" s="55">
        <v>0</v>
      </c>
      <c r="R77" s="55">
        <v>0</v>
      </c>
      <c r="S77" s="55">
        <v>2000</v>
      </c>
      <c r="T77" s="55">
        <v>0</v>
      </c>
      <c r="U77" s="55">
        <v>0</v>
      </c>
      <c r="V77" s="55">
        <v>0</v>
      </c>
      <c r="W77" s="55">
        <v>0</v>
      </c>
      <c r="X77" s="55">
        <v>0</v>
      </c>
    </row>
    <row r="78" ht="25.5" customHeight="1" spans="1:24">
      <c r="A78" s="19" t="s">
        <v>484</v>
      </c>
      <c r="B78" s="45" t="s">
        <v>485</v>
      </c>
      <c r="C78" s="46" t="s">
        <v>492</v>
      </c>
      <c r="D78" s="19" t="s">
        <v>493</v>
      </c>
      <c r="E78" s="47">
        <v>44336.4268287037</v>
      </c>
      <c r="F78" s="19" t="s">
        <v>295</v>
      </c>
      <c r="G78" s="48" t="s">
        <v>494</v>
      </c>
      <c r="H78" s="55">
        <v>523.6</v>
      </c>
      <c r="I78" s="55">
        <f t="shared" si="32"/>
        <v>524</v>
      </c>
      <c r="J78" s="55">
        <v>0</v>
      </c>
      <c r="K78" s="55">
        <v>32</v>
      </c>
      <c r="L78" s="55">
        <v>90</v>
      </c>
      <c r="M78" s="55">
        <v>65</v>
      </c>
      <c r="N78" s="55">
        <v>46</v>
      </c>
      <c r="O78" s="55">
        <v>66</v>
      </c>
      <c r="P78" s="55">
        <v>54</v>
      </c>
      <c r="Q78" s="55">
        <v>33</v>
      </c>
      <c r="R78" s="55">
        <v>28</v>
      </c>
      <c r="S78" s="55">
        <v>13</v>
      </c>
      <c r="T78" s="55">
        <v>55</v>
      </c>
      <c r="U78" s="55">
        <v>28</v>
      </c>
      <c r="V78" s="55">
        <v>14</v>
      </c>
      <c r="W78" s="55">
        <v>0</v>
      </c>
      <c r="X78" s="55">
        <v>0</v>
      </c>
    </row>
    <row r="79" ht="25.5" customHeight="1" spans="1:24">
      <c r="A79" s="19" t="s">
        <v>422</v>
      </c>
      <c r="B79" s="45" t="s">
        <v>495</v>
      </c>
      <c r="C79" s="46"/>
      <c r="D79" s="19"/>
      <c r="E79" s="47"/>
      <c r="F79" s="19"/>
      <c r="G79" s="48"/>
      <c r="H79" s="55">
        <v>160</v>
      </c>
      <c r="I79" s="55">
        <f>I80</f>
        <v>160</v>
      </c>
      <c r="J79" s="55">
        <f t="shared" ref="J79:X79" si="34">J80</f>
        <v>0</v>
      </c>
      <c r="K79" s="55">
        <f t="shared" si="34"/>
        <v>50</v>
      </c>
      <c r="L79" s="55">
        <f t="shared" si="34"/>
        <v>0</v>
      </c>
      <c r="M79" s="55">
        <f t="shared" si="34"/>
        <v>0</v>
      </c>
      <c r="N79" s="55">
        <f t="shared" si="34"/>
        <v>0</v>
      </c>
      <c r="O79" s="55">
        <f t="shared" si="34"/>
        <v>0</v>
      </c>
      <c r="P79" s="55">
        <f t="shared" si="34"/>
        <v>110</v>
      </c>
      <c r="Q79" s="55">
        <f t="shared" si="34"/>
        <v>0</v>
      </c>
      <c r="R79" s="55">
        <f t="shared" si="34"/>
        <v>0</v>
      </c>
      <c r="S79" s="55">
        <f t="shared" si="34"/>
        <v>0</v>
      </c>
      <c r="T79" s="55">
        <f t="shared" si="34"/>
        <v>0</v>
      </c>
      <c r="U79" s="55">
        <f t="shared" si="34"/>
        <v>0</v>
      </c>
      <c r="V79" s="55">
        <f t="shared" si="34"/>
        <v>0</v>
      </c>
      <c r="W79" s="55">
        <f t="shared" si="34"/>
        <v>0</v>
      </c>
      <c r="X79" s="55">
        <f t="shared" si="34"/>
        <v>0</v>
      </c>
    </row>
    <row r="80" ht="25.5" customHeight="1" spans="1:24">
      <c r="A80" s="19" t="s">
        <v>496</v>
      </c>
      <c r="B80" s="45" t="s">
        <v>497</v>
      </c>
      <c r="C80" s="46" t="s">
        <v>498</v>
      </c>
      <c r="D80" s="19" t="s">
        <v>499</v>
      </c>
      <c r="E80" s="47">
        <v>44424.8987152778</v>
      </c>
      <c r="F80" s="19" t="s">
        <v>295</v>
      </c>
      <c r="G80" s="48" t="s">
        <v>500</v>
      </c>
      <c r="H80" s="55">
        <v>160</v>
      </c>
      <c r="I80" s="55">
        <f t="shared" si="32"/>
        <v>160</v>
      </c>
      <c r="J80" s="55">
        <v>0</v>
      </c>
      <c r="K80" s="55">
        <v>50</v>
      </c>
      <c r="L80" s="55">
        <v>0</v>
      </c>
      <c r="M80" s="55">
        <v>0</v>
      </c>
      <c r="N80" s="55">
        <v>0</v>
      </c>
      <c r="O80" s="55">
        <v>0</v>
      </c>
      <c r="P80" s="55">
        <v>110</v>
      </c>
      <c r="Q80" s="55">
        <v>0</v>
      </c>
      <c r="R80" s="55">
        <v>0</v>
      </c>
      <c r="S80" s="55">
        <v>0</v>
      </c>
      <c r="T80" s="55">
        <v>0</v>
      </c>
      <c r="U80" s="55">
        <v>0</v>
      </c>
      <c r="V80" s="55">
        <v>0</v>
      </c>
      <c r="W80" s="55">
        <v>0</v>
      </c>
      <c r="X80" s="55">
        <v>0</v>
      </c>
    </row>
    <row r="81" ht="25.5" customHeight="1" spans="1:24">
      <c r="A81" s="19" t="s">
        <v>501</v>
      </c>
      <c r="B81" s="45" t="s">
        <v>502</v>
      </c>
      <c r="C81" s="46"/>
      <c r="D81" s="19"/>
      <c r="E81" s="47"/>
      <c r="F81" s="19"/>
      <c r="G81" s="48"/>
      <c r="H81" s="55">
        <v>17641.56</v>
      </c>
      <c r="I81" s="55">
        <f>I82</f>
        <v>17641</v>
      </c>
      <c r="J81" s="55">
        <f t="shared" ref="J81:X81" si="35">J82</f>
        <v>0</v>
      </c>
      <c r="K81" s="55">
        <f t="shared" si="35"/>
        <v>731</v>
      </c>
      <c r="L81" s="55">
        <f t="shared" si="35"/>
        <v>3717</v>
      </c>
      <c r="M81" s="55">
        <f t="shared" si="35"/>
        <v>1813</v>
      </c>
      <c r="N81" s="55">
        <f t="shared" si="35"/>
        <v>1862</v>
      </c>
      <c r="O81" s="55">
        <f t="shared" si="35"/>
        <v>2055</v>
      </c>
      <c r="P81" s="55">
        <f t="shared" si="35"/>
        <v>1389</v>
      </c>
      <c r="Q81" s="55">
        <f t="shared" si="35"/>
        <v>1589</v>
      </c>
      <c r="R81" s="55">
        <f t="shared" si="35"/>
        <v>1367</v>
      </c>
      <c r="S81" s="55">
        <f t="shared" si="35"/>
        <v>1077</v>
      </c>
      <c r="T81" s="55">
        <f t="shared" si="35"/>
        <v>1289</v>
      </c>
      <c r="U81" s="55">
        <f t="shared" si="35"/>
        <v>569</v>
      </c>
      <c r="V81" s="55">
        <f t="shared" si="35"/>
        <v>183</v>
      </c>
      <c r="W81" s="55">
        <f t="shared" si="35"/>
        <v>0</v>
      </c>
      <c r="X81" s="55">
        <f t="shared" si="35"/>
        <v>0</v>
      </c>
    </row>
    <row r="82" ht="25.5" customHeight="1" spans="1:24">
      <c r="A82" s="19" t="s">
        <v>503</v>
      </c>
      <c r="B82" s="45" t="s">
        <v>504</v>
      </c>
      <c r="C82" s="46" t="s">
        <v>505</v>
      </c>
      <c r="D82" s="19" t="s">
        <v>506</v>
      </c>
      <c r="E82" s="47">
        <v>44211.4592824074</v>
      </c>
      <c r="F82" s="19" t="s">
        <v>295</v>
      </c>
      <c r="G82" s="48" t="s">
        <v>507</v>
      </c>
      <c r="H82" s="55">
        <v>17641.56</v>
      </c>
      <c r="I82" s="55">
        <f t="shared" si="32"/>
        <v>17641</v>
      </c>
      <c r="J82" s="55">
        <v>0</v>
      </c>
      <c r="K82" s="55">
        <v>731</v>
      </c>
      <c r="L82" s="55">
        <v>3717</v>
      </c>
      <c r="M82" s="55">
        <v>1813</v>
      </c>
      <c r="N82" s="55">
        <v>1862</v>
      </c>
      <c r="O82" s="55">
        <v>2055</v>
      </c>
      <c r="P82" s="55">
        <v>1389</v>
      </c>
      <c r="Q82" s="55">
        <v>1589</v>
      </c>
      <c r="R82" s="55">
        <v>1367</v>
      </c>
      <c r="S82" s="55">
        <v>1077</v>
      </c>
      <c r="T82" s="55">
        <v>1289</v>
      </c>
      <c r="U82" s="55">
        <v>569</v>
      </c>
      <c r="V82" s="55">
        <v>183</v>
      </c>
      <c r="W82" s="55">
        <v>0</v>
      </c>
      <c r="X82" s="55">
        <v>0</v>
      </c>
    </row>
    <row r="83" ht="25.5" customHeight="1" spans="1:24">
      <c r="A83" s="19" t="s">
        <v>328</v>
      </c>
      <c r="B83" s="45" t="s">
        <v>508</v>
      </c>
      <c r="C83" s="46"/>
      <c r="D83" s="19"/>
      <c r="E83" s="47"/>
      <c r="F83" s="19"/>
      <c r="G83" s="48"/>
      <c r="H83" s="55">
        <v>9230</v>
      </c>
      <c r="I83" s="55">
        <f>I84</f>
        <v>9230</v>
      </c>
      <c r="J83" s="55">
        <f t="shared" ref="J83:X83" si="36">J84</f>
        <v>0</v>
      </c>
      <c r="K83" s="55">
        <f t="shared" si="36"/>
        <v>0</v>
      </c>
      <c r="L83" s="55">
        <f t="shared" si="36"/>
        <v>600</v>
      </c>
      <c r="M83" s="55">
        <f t="shared" si="36"/>
        <v>30</v>
      </c>
      <c r="N83" s="55">
        <f t="shared" si="36"/>
        <v>600</v>
      </c>
      <c r="O83" s="55">
        <f t="shared" si="36"/>
        <v>1915</v>
      </c>
      <c r="P83" s="55">
        <f t="shared" si="36"/>
        <v>600</v>
      </c>
      <c r="Q83" s="55">
        <f t="shared" si="36"/>
        <v>1930</v>
      </c>
      <c r="R83" s="55">
        <f t="shared" si="36"/>
        <v>975</v>
      </c>
      <c r="S83" s="55">
        <f t="shared" si="36"/>
        <v>60</v>
      </c>
      <c r="T83" s="55">
        <f t="shared" si="36"/>
        <v>720</v>
      </c>
      <c r="U83" s="55">
        <f t="shared" si="36"/>
        <v>1800</v>
      </c>
      <c r="V83" s="55">
        <f t="shared" si="36"/>
        <v>0</v>
      </c>
      <c r="W83" s="55">
        <f t="shared" si="36"/>
        <v>0</v>
      </c>
      <c r="X83" s="55">
        <f t="shared" si="36"/>
        <v>0</v>
      </c>
    </row>
    <row r="84" ht="25.5" customHeight="1" spans="1:24">
      <c r="A84" s="19" t="s">
        <v>509</v>
      </c>
      <c r="B84" s="45" t="s">
        <v>510</v>
      </c>
      <c r="C84" s="46" t="s">
        <v>511</v>
      </c>
      <c r="D84" s="19" t="s">
        <v>512</v>
      </c>
      <c r="E84" s="47">
        <v>44405.459375</v>
      </c>
      <c r="F84" s="19" t="s">
        <v>295</v>
      </c>
      <c r="G84" s="48" t="s">
        <v>513</v>
      </c>
      <c r="H84" s="55">
        <v>9230</v>
      </c>
      <c r="I84" s="55">
        <f t="shared" si="32"/>
        <v>9230</v>
      </c>
      <c r="J84" s="55">
        <v>0</v>
      </c>
      <c r="K84" s="55">
        <v>0</v>
      </c>
      <c r="L84" s="55">
        <v>600</v>
      </c>
      <c r="M84" s="55">
        <v>30</v>
      </c>
      <c r="N84" s="55">
        <v>600</v>
      </c>
      <c r="O84" s="55">
        <v>1915</v>
      </c>
      <c r="P84" s="55">
        <v>600</v>
      </c>
      <c r="Q84" s="55">
        <v>1930</v>
      </c>
      <c r="R84" s="55">
        <v>975</v>
      </c>
      <c r="S84" s="55">
        <v>60</v>
      </c>
      <c r="T84" s="55">
        <v>720</v>
      </c>
      <c r="U84" s="55">
        <v>1800</v>
      </c>
      <c r="V84" s="55">
        <v>0</v>
      </c>
      <c r="W84" s="55">
        <v>0</v>
      </c>
      <c r="X84" s="55">
        <v>0</v>
      </c>
    </row>
    <row r="85" ht="25.5" customHeight="1" spans="1:24">
      <c r="A85" s="19" t="s">
        <v>514</v>
      </c>
      <c r="B85" s="45" t="s">
        <v>515</v>
      </c>
      <c r="C85" s="46"/>
      <c r="D85" s="19"/>
      <c r="E85" s="47"/>
      <c r="F85" s="19"/>
      <c r="G85" s="48"/>
      <c r="H85" s="55">
        <v>42697</v>
      </c>
      <c r="I85" s="55">
        <f>I86+I91</f>
        <v>42697</v>
      </c>
      <c r="J85" s="55">
        <f t="shared" ref="J85:X85" si="37">J86+J91</f>
        <v>0</v>
      </c>
      <c r="K85" s="55">
        <f t="shared" si="37"/>
        <v>13360</v>
      </c>
      <c r="L85" s="55">
        <f t="shared" si="37"/>
        <v>4680</v>
      </c>
      <c r="M85" s="55">
        <f t="shared" si="37"/>
        <v>1748</v>
      </c>
      <c r="N85" s="55">
        <f t="shared" si="37"/>
        <v>750</v>
      </c>
      <c r="O85" s="55">
        <f t="shared" si="37"/>
        <v>3285</v>
      </c>
      <c r="P85" s="55">
        <f t="shared" si="37"/>
        <v>2538</v>
      </c>
      <c r="Q85" s="55">
        <f t="shared" si="37"/>
        <v>6508</v>
      </c>
      <c r="R85" s="55">
        <f t="shared" si="37"/>
        <v>1088</v>
      </c>
      <c r="S85" s="55">
        <f t="shared" si="37"/>
        <v>1500</v>
      </c>
      <c r="T85" s="55">
        <f t="shared" si="37"/>
        <v>1230</v>
      </c>
      <c r="U85" s="55">
        <f t="shared" si="37"/>
        <v>960</v>
      </c>
      <c r="V85" s="55">
        <f t="shared" si="37"/>
        <v>5050</v>
      </c>
      <c r="W85" s="55">
        <f t="shared" si="37"/>
        <v>0</v>
      </c>
      <c r="X85" s="55">
        <f t="shared" si="37"/>
        <v>0</v>
      </c>
    </row>
    <row r="86" ht="25.5" customHeight="1" spans="1:24">
      <c r="A86" s="19" t="s">
        <v>468</v>
      </c>
      <c r="B86" s="45" t="s">
        <v>516</v>
      </c>
      <c r="C86" s="46"/>
      <c r="D86" s="19"/>
      <c r="E86" s="47"/>
      <c r="F86" s="19"/>
      <c r="G86" s="48"/>
      <c r="H86" s="55">
        <v>40121</v>
      </c>
      <c r="I86" s="55">
        <f>SUM(I87:I90)</f>
        <v>40121</v>
      </c>
      <c r="J86" s="55">
        <f t="shared" ref="J86:X86" si="38">SUM(J87:J90)</f>
        <v>0</v>
      </c>
      <c r="K86" s="55">
        <f t="shared" si="38"/>
        <v>12360</v>
      </c>
      <c r="L86" s="55">
        <f t="shared" si="38"/>
        <v>4680</v>
      </c>
      <c r="M86" s="55">
        <f t="shared" si="38"/>
        <v>960</v>
      </c>
      <c r="N86" s="55">
        <f t="shared" si="38"/>
        <v>750</v>
      </c>
      <c r="O86" s="55">
        <f t="shared" si="38"/>
        <v>3285</v>
      </c>
      <c r="P86" s="55">
        <f t="shared" si="38"/>
        <v>2538</v>
      </c>
      <c r="Q86" s="55">
        <f t="shared" si="38"/>
        <v>6508</v>
      </c>
      <c r="R86" s="55">
        <f t="shared" si="38"/>
        <v>300</v>
      </c>
      <c r="S86" s="55">
        <f t="shared" si="38"/>
        <v>1500</v>
      </c>
      <c r="T86" s="55">
        <f t="shared" si="38"/>
        <v>1230</v>
      </c>
      <c r="U86" s="55">
        <f t="shared" si="38"/>
        <v>960</v>
      </c>
      <c r="V86" s="55">
        <f t="shared" si="38"/>
        <v>5050</v>
      </c>
      <c r="W86" s="55">
        <f t="shared" si="38"/>
        <v>0</v>
      </c>
      <c r="X86" s="55">
        <f t="shared" si="38"/>
        <v>0</v>
      </c>
    </row>
    <row r="87" ht="25.5" customHeight="1" spans="1:24">
      <c r="A87" s="19" t="s">
        <v>517</v>
      </c>
      <c r="B87" s="45" t="s">
        <v>518</v>
      </c>
      <c r="C87" s="46" t="s">
        <v>293</v>
      </c>
      <c r="D87" s="19" t="s">
        <v>294</v>
      </c>
      <c r="E87" s="47">
        <v>44386.5401041667</v>
      </c>
      <c r="F87" s="19" t="s">
        <v>295</v>
      </c>
      <c r="G87" s="48" t="s">
        <v>296</v>
      </c>
      <c r="H87" s="55">
        <v>3120</v>
      </c>
      <c r="I87" s="55">
        <f t="shared" si="32"/>
        <v>3120</v>
      </c>
      <c r="J87" s="55">
        <v>0</v>
      </c>
      <c r="K87" s="55">
        <v>0</v>
      </c>
      <c r="L87" s="55">
        <v>1380</v>
      </c>
      <c r="M87" s="55">
        <v>0</v>
      </c>
      <c r="N87" s="55">
        <v>0</v>
      </c>
      <c r="O87" s="55">
        <v>690</v>
      </c>
      <c r="P87" s="55">
        <v>360</v>
      </c>
      <c r="Q87" s="55">
        <v>600</v>
      </c>
      <c r="R87" s="55">
        <v>0</v>
      </c>
      <c r="S87" s="55">
        <v>0</v>
      </c>
      <c r="T87" s="55">
        <v>30</v>
      </c>
      <c r="U87" s="55">
        <v>60</v>
      </c>
      <c r="V87" s="55">
        <v>0</v>
      </c>
      <c r="W87" s="55">
        <v>0</v>
      </c>
      <c r="X87" s="55">
        <v>0</v>
      </c>
    </row>
    <row r="88" ht="25.5" customHeight="1" spans="1:24">
      <c r="A88" s="19" t="s">
        <v>517</v>
      </c>
      <c r="B88" s="45" t="s">
        <v>518</v>
      </c>
      <c r="C88" s="46" t="s">
        <v>449</v>
      </c>
      <c r="D88" s="19" t="s">
        <v>450</v>
      </c>
      <c r="E88" s="47">
        <v>44442.4316782407</v>
      </c>
      <c r="F88" s="19" t="s">
        <v>295</v>
      </c>
      <c r="G88" s="48" t="s">
        <v>451</v>
      </c>
      <c r="H88" s="55">
        <v>660</v>
      </c>
      <c r="I88" s="55">
        <f t="shared" si="32"/>
        <v>660</v>
      </c>
      <c r="J88" s="55">
        <v>0</v>
      </c>
      <c r="K88" s="55">
        <v>0</v>
      </c>
      <c r="L88" s="55">
        <v>0</v>
      </c>
      <c r="M88" s="55">
        <v>660</v>
      </c>
      <c r="N88" s="55">
        <v>0</v>
      </c>
      <c r="O88" s="55">
        <v>0</v>
      </c>
      <c r="P88" s="55">
        <v>0</v>
      </c>
      <c r="Q88" s="55">
        <v>0</v>
      </c>
      <c r="R88" s="55">
        <v>0</v>
      </c>
      <c r="S88" s="55">
        <v>0</v>
      </c>
      <c r="T88" s="55">
        <v>0</v>
      </c>
      <c r="U88" s="55">
        <v>0</v>
      </c>
      <c r="V88" s="55">
        <v>0</v>
      </c>
      <c r="W88" s="55">
        <v>0</v>
      </c>
      <c r="X88" s="55">
        <v>0</v>
      </c>
    </row>
    <row r="89" ht="25.5" customHeight="1" spans="1:24">
      <c r="A89" s="19" t="s">
        <v>517</v>
      </c>
      <c r="B89" s="45" t="s">
        <v>518</v>
      </c>
      <c r="C89" s="46" t="s">
        <v>519</v>
      </c>
      <c r="D89" s="19" t="s">
        <v>520</v>
      </c>
      <c r="E89" s="47">
        <v>44539.7511805556</v>
      </c>
      <c r="F89" s="19" t="s">
        <v>295</v>
      </c>
      <c r="G89" s="48" t="s">
        <v>521</v>
      </c>
      <c r="H89" s="55">
        <v>7200</v>
      </c>
      <c r="I89" s="55">
        <f t="shared" si="32"/>
        <v>7200</v>
      </c>
      <c r="J89" s="55">
        <v>0</v>
      </c>
      <c r="K89" s="55">
        <v>3600</v>
      </c>
      <c r="L89" s="55">
        <v>0</v>
      </c>
      <c r="M89" s="55">
        <v>0</v>
      </c>
      <c r="N89" s="55">
        <v>0</v>
      </c>
      <c r="O89" s="55">
        <v>0</v>
      </c>
      <c r="P89" s="55">
        <v>0</v>
      </c>
      <c r="Q89" s="55">
        <v>3600</v>
      </c>
      <c r="R89" s="55">
        <v>0</v>
      </c>
      <c r="S89" s="55">
        <v>0</v>
      </c>
      <c r="T89" s="55">
        <v>0</v>
      </c>
      <c r="U89" s="55">
        <v>0</v>
      </c>
      <c r="V89" s="55">
        <v>0</v>
      </c>
      <c r="W89" s="55">
        <v>0</v>
      </c>
      <c r="X89" s="55">
        <v>0</v>
      </c>
    </row>
    <row r="90" ht="25.5" customHeight="1" spans="1:24">
      <c r="A90" s="19" t="s">
        <v>522</v>
      </c>
      <c r="B90" s="45" t="s">
        <v>523</v>
      </c>
      <c r="C90" s="46" t="s">
        <v>332</v>
      </c>
      <c r="D90" s="19" t="s">
        <v>333</v>
      </c>
      <c r="E90" s="47">
        <v>44491.6777430556</v>
      </c>
      <c r="F90" s="19" t="s">
        <v>295</v>
      </c>
      <c r="G90" s="48" t="s">
        <v>524</v>
      </c>
      <c r="H90" s="55">
        <v>29141</v>
      </c>
      <c r="I90" s="55">
        <f t="shared" si="32"/>
        <v>29141</v>
      </c>
      <c r="J90" s="55">
        <v>0</v>
      </c>
      <c r="K90" s="55">
        <v>8760</v>
      </c>
      <c r="L90" s="55">
        <v>3300</v>
      </c>
      <c r="M90" s="55">
        <v>300</v>
      </c>
      <c r="N90" s="55">
        <v>750</v>
      </c>
      <c r="O90" s="55">
        <v>2595</v>
      </c>
      <c r="P90" s="55">
        <v>2178</v>
      </c>
      <c r="Q90" s="55">
        <v>2308</v>
      </c>
      <c r="R90" s="55">
        <v>300</v>
      </c>
      <c r="S90" s="55">
        <v>1500</v>
      </c>
      <c r="T90" s="55">
        <v>1200</v>
      </c>
      <c r="U90" s="55">
        <v>900</v>
      </c>
      <c r="V90" s="55">
        <v>5050</v>
      </c>
      <c r="W90" s="55">
        <v>0</v>
      </c>
      <c r="X90" s="55">
        <v>0</v>
      </c>
    </row>
    <row r="91" ht="25.5" customHeight="1" spans="1:24">
      <c r="A91" s="19" t="s">
        <v>328</v>
      </c>
      <c r="B91" s="45" t="s">
        <v>525</v>
      </c>
      <c r="C91" s="46"/>
      <c r="D91" s="19"/>
      <c r="E91" s="47"/>
      <c r="F91" s="19"/>
      <c r="G91" s="48"/>
      <c r="H91" s="55">
        <v>2576</v>
      </c>
      <c r="I91" s="55">
        <f>SUM(I92:I93)</f>
        <v>2576</v>
      </c>
      <c r="J91" s="55">
        <f t="shared" ref="J91:X91" si="39">SUM(J92:J93)</f>
        <v>0</v>
      </c>
      <c r="K91" s="55">
        <f t="shared" si="39"/>
        <v>1000</v>
      </c>
      <c r="L91" s="55">
        <f t="shared" si="39"/>
        <v>0</v>
      </c>
      <c r="M91" s="55">
        <f t="shared" si="39"/>
        <v>788</v>
      </c>
      <c r="N91" s="55">
        <f t="shared" si="39"/>
        <v>0</v>
      </c>
      <c r="O91" s="55">
        <f t="shared" si="39"/>
        <v>0</v>
      </c>
      <c r="P91" s="55">
        <f t="shared" si="39"/>
        <v>0</v>
      </c>
      <c r="Q91" s="55">
        <f t="shared" si="39"/>
        <v>0</v>
      </c>
      <c r="R91" s="55">
        <f t="shared" si="39"/>
        <v>788</v>
      </c>
      <c r="S91" s="55">
        <f t="shared" si="39"/>
        <v>0</v>
      </c>
      <c r="T91" s="55">
        <f t="shared" si="39"/>
        <v>0</v>
      </c>
      <c r="U91" s="55">
        <f t="shared" si="39"/>
        <v>0</v>
      </c>
      <c r="V91" s="55">
        <f t="shared" si="39"/>
        <v>0</v>
      </c>
      <c r="W91" s="55">
        <f t="shared" si="39"/>
        <v>0</v>
      </c>
      <c r="X91" s="55">
        <f t="shared" si="39"/>
        <v>0</v>
      </c>
    </row>
    <row r="92" ht="25.5" customHeight="1" spans="1:24">
      <c r="A92" s="19" t="s">
        <v>526</v>
      </c>
      <c r="B92" s="45" t="s">
        <v>527</v>
      </c>
      <c r="C92" s="46" t="s">
        <v>528</v>
      </c>
      <c r="D92" s="19" t="s">
        <v>529</v>
      </c>
      <c r="E92" s="47">
        <v>44414.8702314815</v>
      </c>
      <c r="F92" s="19" t="s">
        <v>295</v>
      </c>
      <c r="G92" s="48" t="s">
        <v>530</v>
      </c>
      <c r="H92" s="55">
        <v>1000</v>
      </c>
      <c r="I92" s="55">
        <f t="shared" si="32"/>
        <v>1000</v>
      </c>
      <c r="J92" s="55">
        <v>0</v>
      </c>
      <c r="K92" s="55">
        <v>1000</v>
      </c>
      <c r="L92" s="55">
        <v>0</v>
      </c>
      <c r="M92" s="55">
        <v>0</v>
      </c>
      <c r="N92" s="55">
        <v>0</v>
      </c>
      <c r="O92" s="55">
        <v>0</v>
      </c>
      <c r="P92" s="55">
        <v>0</v>
      </c>
      <c r="Q92" s="55">
        <v>0</v>
      </c>
      <c r="R92" s="55">
        <v>0</v>
      </c>
      <c r="S92" s="55">
        <v>0</v>
      </c>
      <c r="T92" s="55">
        <v>0</v>
      </c>
      <c r="U92" s="55">
        <v>0</v>
      </c>
      <c r="V92" s="55">
        <v>0</v>
      </c>
      <c r="W92" s="55">
        <v>0</v>
      </c>
      <c r="X92" s="55">
        <v>0</v>
      </c>
    </row>
    <row r="93" ht="25.5" customHeight="1" spans="1:24">
      <c r="A93" s="19" t="s">
        <v>526</v>
      </c>
      <c r="B93" s="45" t="s">
        <v>527</v>
      </c>
      <c r="C93" s="46" t="s">
        <v>531</v>
      </c>
      <c r="D93" s="19" t="s">
        <v>532</v>
      </c>
      <c r="E93" s="47">
        <v>44305.7768634259</v>
      </c>
      <c r="F93" s="19" t="s">
        <v>295</v>
      </c>
      <c r="G93" s="48" t="s">
        <v>533</v>
      </c>
      <c r="H93" s="55">
        <v>1576</v>
      </c>
      <c r="I93" s="55">
        <f t="shared" si="32"/>
        <v>1576</v>
      </c>
      <c r="J93" s="55">
        <v>0</v>
      </c>
      <c r="K93" s="55">
        <v>0</v>
      </c>
      <c r="L93" s="55">
        <v>0</v>
      </c>
      <c r="M93" s="55">
        <v>788</v>
      </c>
      <c r="N93" s="55">
        <v>0</v>
      </c>
      <c r="O93" s="55">
        <v>0</v>
      </c>
      <c r="P93" s="55">
        <v>0</v>
      </c>
      <c r="Q93" s="55">
        <v>0</v>
      </c>
      <c r="R93" s="55">
        <v>788</v>
      </c>
      <c r="S93" s="55">
        <v>0</v>
      </c>
      <c r="T93" s="55">
        <v>0</v>
      </c>
      <c r="U93" s="55">
        <v>0</v>
      </c>
      <c r="V93" s="55">
        <v>0</v>
      </c>
      <c r="W93" s="55">
        <v>0</v>
      </c>
      <c r="X93" s="55">
        <v>0</v>
      </c>
    </row>
    <row r="94" ht="25.5" customHeight="1" spans="1:25">
      <c r="A94" s="19" t="s">
        <v>534</v>
      </c>
      <c r="B94" s="45" t="s">
        <v>535</v>
      </c>
      <c r="C94" s="46"/>
      <c r="D94" s="19"/>
      <c r="E94" s="47"/>
      <c r="F94" s="19"/>
      <c r="G94" s="48"/>
      <c r="H94" s="55">
        <v>504513.09</v>
      </c>
      <c r="I94" s="55">
        <f>I95+I98+I103+I109+I111+I121+I126</f>
        <v>504513</v>
      </c>
      <c r="J94" s="55">
        <f t="shared" ref="J94:Y94" si="40">J95+J98+J103+J109+J111+J121+J126</f>
        <v>9612</v>
      </c>
      <c r="K94" s="55">
        <f t="shared" si="40"/>
        <v>46995</v>
      </c>
      <c r="L94" s="55">
        <f t="shared" si="40"/>
        <v>107532</v>
      </c>
      <c r="M94" s="55">
        <f t="shared" si="40"/>
        <v>35708</v>
      </c>
      <c r="N94" s="55">
        <f t="shared" si="40"/>
        <v>32578</v>
      </c>
      <c r="O94" s="55">
        <f t="shared" si="40"/>
        <v>27385</v>
      </c>
      <c r="P94" s="55">
        <f t="shared" si="40"/>
        <v>41376</v>
      </c>
      <c r="Q94" s="55">
        <f t="shared" si="40"/>
        <v>82272</v>
      </c>
      <c r="R94" s="55">
        <f t="shared" si="40"/>
        <v>33179</v>
      </c>
      <c r="S94" s="55">
        <f t="shared" si="40"/>
        <v>23463</v>
      </c>
      <c r="T94" s="55">
        <f t="shared" si="40"/>
        <v>29098</v>
      </c>
      <c r="U94" s="55">
        <f t="shared" si="40"/>
        <v>26735</v>
      </c>
      <c r="V94" s="55">
        <f t="shared" si="40"/>
        <v>8580</v>
      </c>
      <c r="W94" s="55">
        <f t="shared" si="40"/>
        <v>0</v>
      </c>
      <c r="X94" s="55">
        <f t="shared" si="40"/>
        <v>0</v>
      </c>
      <c r="Y94" s="57">
        <f t="shared" si="40"/>
        <v>0</v>
      </c>
    </row>
    <row r="95" ht="25.5" customHeight="1" spans="1:24">
      <c r="A95" s="19" t="s">
        <v>393</v>
      </c>
      <c r="B95" s="45" t="s">
        <v>536</v>
      </c>
      <c r="C95" s="46"/>
      <c r="D95" s="19"/>
      <c r="E95" s="47"/>
      <c r="F95" s="19"/>
      <c r="G95" s="48"/>
      <c r="H95" s="55">
        <v>53184</v>
      </c>
      <c r="I95" s="55">
        <f>SUM(I96:I97)</f>
        <v>53184</v>
      </c>
      <c r="J95" s="55">
        <f t="shared" ref="J95:X95" si="41">SUM(J96:J97)</f>
        <v>0</v>
      </c>
      <c r="K95" s="55">
        <f t="shared" si="41"/>
        <v>1008</v>
      </c>
      <c r="L95" s="55">
        <f t="shared" si="41"/>
        <v>7400</v>
      </c>
      <c r="M95" s="55">
        <f t="shared" si="41"/>
        <v>4400</v>
      </c>
      <c r="N95" s="55">
        <f t="shared" si="41"/>
        <v>1008</v>
      </c>
      <c r="O95" s="55">
        <f t="shared" si="41"/>
        <v>0</v>
      </c>
      <c r="P95" s="55">
        <f t="shared" si="41"/>
        <v>6600</v>
      </c>
      <c r="Q95" s="55">
        <f t="shared" si="41"/>
        <v>13336</v>
      </c>
      <c r="R95" s="55">
        <f t="shared" si="41"/>
        <v>9716</v>
      </c>
      <c r="S95" s="55">
        <f t="shared" si="41"/>
        <v>1008</v>
      </c>
      <c r="T95" s="55">
        <f t="shared" si="41"/>
        <v>1008</v>
      </c>
      <c r="U95" s="55">
        <f t="shared" si="41"/>
        <v>7700</v>
      </c>
      <c r="V95" s="55">
        <f t="shared" si="41"/>
        <v>0</v>
      </c>
      <c r="W95" s="55">
        <f t="shared" si="41"/>
        <v>0</v>
      </c>
      <c r="X95" s="55">
        <f t="shared" si="41"/>
        <v>0</v>
      </c>
    </row>
    <row r="96" ht="25.5" customHeight="1" spans="1:24">
      <c r="A96" s="19" t="s">
        <v>537</v>
      </c>
      <c r="B96" s="45" t="s">
        <v>538</v>
      </c>
      <c r="C96" s="46" t="s">
        <v>539</v>
      </c>
      <c r="D96" s="19" t="s">
        <v>540</v>
      </c>
      <c r="E96" s="47">
        <v>44337.6726851852</v>
      </c>
      <c r="F96" s="19" t="s">
        <v>295</v>
      </c>
      <c r="G96" s="48" t="s">
        <v>541</v>
      </c>
      <c r="H96" s="55">
        <v>50184</v>
      </c>
      <c r="I96" s="55">
        <f t="shared" si="32"/>
        <v>50184</v>
      </c>
      <c r="J96" s="55">
        <v>0</v>
      </c>
      <c r="K96" s="55">
        <v>1008</v>
      </c>
      <c r="L96" s="55">
        <v>4400</v>
      </c>
      <c r="M96" s="55">
        <v>4400</v>
      </c>
      <c r="N96" s="55">
        <v>1008</v>
      </c>
      <c r="O96" s="55">
        <v>0</v>
      </c>
      <c r="P96" s="55">
        <v>6600</v>
      </c>
      <c r="Q96" s="55">
        <v>13336</v>
      </c>
      <c r="R96" s="55">
        <v>9716</v>
      </c>
      <c r="S96" s="55">
        <v>1008</v>
      </c>
      <c r="T96" s="55">
        <v>1008</v>
      </c>
      <c r="U96" s="55">
        <v>7700</v>
      </c>
      <c r="V96" s="55">
        <v>0</v>
      </c>
      <c r="W96" s="55">
        <v>0</v>
      </c>
      <c r="X96" s="55">
        <v>0</v>
      </c>
    </row>
    <row r="97" ht="25.5" customHeight="1" spans="1:24">
      <c r="A97" s="19" t="s">
        <v>537</v>
      </c>
      <c r="B97" s="45" t="s">
        <v>538</v>
      </c>
      <c r="C97" s="46" t="s">
        <v>542</v>
      </c>
      <c r="D97" s="19" t="s">
        <v>543</v>
      </c>
      <c r="E97" s="47">
        <v>44540.5050347222</v>
      </c>
      <c r="F97" s="19" t="s">
        <v>295</v>
      </c>
      <c r="G97" s="48" t="s">
        <v>544</v>
      </c>
      <c r="H97" s="55">
        <v>3000</v>
      </c>
      <c r="I97" s="55">
        <f t="shared" si="32"/>
        <v>3000</v>
      </c>
      <c r="J97" s="55">
        <v>0</v>
      </c>
      <c r="K97" s="55">
        <v>0</v>
      </c>
      <c r="L97" s="55">
        <v>3000</v>
      </c>
      <c r="M97" s="55">
        <v>0</v>
      </c>
      <c r="N97" s="55">
        <v>0</v>
      </c>
      <c r="O97" s="55">
        <v>0</v>
      </c>
      <c r="P97" s="55">
        <v>0</v>
      </c>
      <c r="Q97" s="55">
        <v>0</v>
      </c>
      <c r="R97" s="55">
        <v>0</v>
      </c>
      <c r="S97" s="55">
        <v>0</v>
      </c>
      <c r="T97" s="55">
        <v>0</v>
      </c>
      <c r="U97" s="55">
        <v>0</v>
      </c>
      <c r="V97" s="55">
        <v>0</v>
      </c>
      <c r="W97" s="55">
        <v>0</v>
      </c>
      <c r="X97" s="55">
        <v>0</v>
      </c>
    </row>
    <row r="98" ht="25.5" customHeight="1" spans="1:24">
      <c r="A98" s="19" t="s">
        <v>346</v>
      </c>
      <c r="B98" s="45" t="s">
        <v>545</v>
      </c>
      <c r="C98" s="46"/>
      <c r="D98" s="19"/>
      <c r="E98" s="47"/>
      <c r="F98" s="19"/>
      <c r="G98" s="48"/>
      <c r="H98" s="55">
        <v>4559.94</v>
      </c>
      <c r="I98" s="55">
        <f>SUM(I99:I102)</f>
        <v>4560</v>
      </c>
      <c r="J98" s="55">
        <f t="shared" ref="J98:X98" si="42">SUM(J99:J102)</f>
        <v>617</v>
      </c>
      <c r="K98" s="55">
        <f t="shared" si="42"/>
        <v>184</v>
      </c>
      <c r="L98" s="55">
        <f t="shared" si="42"/>
        <v>464</v>
      </c>
      <c r="M98" s="55">
        <f t="shared" si="42"/>
        <v>226</v>
      </c>
      <c r="N98" s="55">
        <f t="shared" si="42"/>
        <v>400</v>
      </c>
      <c r="O98" s="55">
        <f t="shared" si="42"/>
        <v>335</v>
      </c>
      <c r="P98" s="55">
        <f t="shared" si="42"/>
        <v>240</v>
      </c>
      <c r="Q98" s="55">
        <f t="shared" si="42"/>
        <v>613</v>
      </c>
      <c r="R98" s="55">
        <f t="shared" si="42"/>
        <v>595</v>
      </c>
      <c r="S98" s="55">
        <f t="shared" si="42"/>
        <v>153</v>
      </c>
      <c r="T98" s="55">
        <f t="shared" si="42"/>
        <v>413</v>
      </c>
      <c r="U98" s="55">
        <f t="shared" si="42"/>
        <v>285</v>
      </c>
      <c r="V98" s="55">
        <f t="shared" si="42"/>
        <v>35</v>
      </c>
      <c r="W98" s="55">
        <f t="shared" si="42"/>
        <v>0</v>
      </c>
      <c r="X98" s="55">
        <f t="shared" si="42"/>
        <v>0</v>
      </c>
    </row>
    <row r="99" ht="25.5" customHeight="1" spans="1:24">
      <c r="A99" s="19" t="s">
        <v>546</v>
      </c>
      <c r="B99" s="45" t="s">
        <v>547</v>
      </c>
      <c r="C99" s="46" t="s">
        <v>548</v>
      </c>
      <c r="D99" s="19" t="s">
        <v>549</v>
      </c>
      <c r="E99" s="47">
        <v>44299.6978356481</v>
      </c>
      <c r="F99" s="19" t="s">
        <v>295</v>
      </c>
      <c r="G99" s="48" t="s">
        <v>550</v>
      </c>
      <c r="H99" s="55">
        <v>5.54</v>
      </c>
      <c r="I99" s="55">
        <f t="shared" si="32"/>
        <v>6</v>
      </c>
      <c r="J99" s="55">
        <v>1</v>
      </c>
      <c r="K99" s="55">
        <v>0</v>
      </c>
      <c r="L99" s="55">
        <v>0</v>
      </c>
      <c r="M99" s="55">
        <v>0</v>
      </c>
      <c r="N99" s="55">
        <v>0</v>
      </c>
      <c r="O99" s="55">
        <v>0</v>
      </c>
      <c r="P99" s="55">
        <v>0</v>
      </c>
      <c r="Q99" s="55">
        <v>0</v>
      </c>
      <c r="R99" s="55">
        <v>0</v>
      </c>
      <c r="S99" s="55">
        <v>0</v>
      </c>
      <c r="T99" s="55">
        <v>0</v>
      </c>
      <c r="U99" s="55">
        <v>0</v>
      </c>
      <c r="V99" s="55">
        <v>5</v>
      </c>
      <c r="W99" s="55">
        <v>0</v>
      </c>
      <c r="X99" s="55">
        <v>0</v>
      </c>
    </row>
    <row r="100" ht="25.5" customHeight="1" spans="1:24">
      <c r="A100" s="19" t="s">
        <v>546</v>
      </c>
      <c r="B100" s="45" t="s">
        <v>547</v>
      </c>
      <c r="C100" s="46" t="s">
        <v>551</v>
      </c>
      <c r="D100" s="19" t="s">
        <v>552</v>
      </c>
      <c r="E100" s="47">
        <v>44299.6781018519</v>
      </c>
      <c r="F100" s="19" t="s">
        <v>295</v>
      </c>
      <c r="G100" s="48" t="s">
        <v>553</v>
      </c>
      <c r="H100" s="55">
        <v>2912</v>
      </c>
      <c r="I100" s="55">
        <f t="shared" si="32"/>
        <v>2912</v>
      </c>
      <c r="J100" s="55">
        <v>616</v>
      </c>
      <c r="K100" s="55">
        <v>114</v>
      </c>
      <c r="L100" s="55">
        <v>268</v>
      </c>
      <c r="M100" s="55">
        <v>84</v>
      </c>
      <c r="N100" s="55">
        <v>301</v>
      </c>
      <c r="O100" s="55">
        <v>191</v>
      </c>
      <c r="P100" s="55">
        <v>123</v>
      </c>
      <c r="Q100" s="55">
        <v>541</v>
      </c>
      <c r="R100" s="55">
        <v>34</v>
      </c>
      <c r="S100" s="55">
        <v>124</v>
      </c>
      <c r="T100" s="55">
        <v>292</v>
      </c>
      <c r="U100" s="55">
        <v>224</v>
      </c>
      <c r="V100" s="55">
        <v>0</v>
      </c>
      <c r="W100" s="55">
        <v>0</v>
      </c>
      <c r="X100" s="55">
        <v>0</v>
      </c>
    </row>
    <row r="101" ht="25.5" customHeight="1" spans="1:24">
      <c r="A101" s="19" t="s">
        <v>546</v>
      </c>
      <c r="B101" s="45" t="s">
        <v>547</v>
      </c>
      <c r="C101" s="46" t="s">
        <v>551</v>
      </c>
      <c r="D101" s="19" t="s">
        <v>554</v>
      </c>
      <c r="E101" s="47">
        <v>44299.4477083333</v>
      </c>
      <c r="F101" s="19" t="s">
        <v>295</v>
      </c>
      <c r="G101" s="48" t="s">
        <v>555</v>
      </c>
      <c r="H101" s="55">
        <v>1142.4</v>
      </c>
      <c r="I101" s="55">
        <f t="shared" si="32"/>
        <v>1142</v>
      </c>
      <c r="J101" s="55">
        <v>0</v>
      </c>
      <c r="K101" s="55">
        <v>70</v>
      </c>
      <c r="L101" s="55">
        <v>196</v>
      </c>
      <c r="M101" s="55">
        <v>142</v>
      </c>
      <c r="N101" s="55">
        <v>99</v>
      </c>
      <c r="O101" s="55">
        <v>144</v>
      </c>
      <c r="P101" s="55">
        <v>117</v>
      </c>
      <c r="Q101" s="55">
        <v>72</v>
      </c>
      <c r="R101" s="55">
        <v>61</v>
      </c>
      <c r="S101" s="55">
        <v>29</v>
      </c>
      <c r="T101" s="55">
        <v>121</v>
      </c>
      <c r="U101" s="55">
        <v>61</v>
      </c>
      <c r="V101" s="55">
        <v>30</v>
      </c>
      <c r="W101" s="55">
        <v>0</v>
      </c>
      <c r="X101" s="55">
        <v>0</v>
      </c>
    </row>
    <row r="102" ht="25.5" customHeight="1" spans="1:24">
      <c r="A102" s="19" t="s">
        <v>546</v>
      </c>
      <c r="B102" s="45" t="s">
        <v>547</v>
      </c>
      <c r="C102" s="46" t="s">
        <v>519</v>
      </c>
      <c r="D102" s="19" t="s">
        <v>520</v>
      </c>
      <c r="E102" s="47">
        <v>44539.7511805556</v>
      </c>
      <c r="F102" s="19" t="s">
        <v>295</v>
      </c>
      <c r="G102" s="48" t="s">
        <v>521</v>
      </c>
      <c r="H102" s="55">
        <v>500</v>
      </c>
      <c r="I102" s="55">
        <f t="shared" si="32"/>
        <v>500</v>
      </c>
      <c r="J102" s="55">
        <v>0</v>
      </c>
      <c r="K102" s="55">
        <v>0</v>
      </c>
      <c r="L102" s="55">
        <v>0</v>
      </c>
      <c r="M102" s="55">
        <v>0</v>
      </c>
      <c r="N102" s="55">
        <v>0</v>
      </c>
      <c r="O102" s="55">
        <v>0</v>
      </c>
      <c r="P102" s="55">
        <v>0</v>
      </c>
      <c r="Q102" s="55">
        <v>0</v>
      </c>
      <c r="R102" s="55">
        <v>500</v>
      </c>
      <c r="S102" s="55">
        <v>0</v>
      </c>
      <c r="T102" s="55">
        <v>0</v>
      </c>
      <c r="U102" s="55">
        <v>0</v>
      </c>
      <c r="V102" s="55">
        <v>0</v>
      </c>
      <c r="W102" s="55">
        <v>0</v>
      </c>
      <c r="X102" s="55">
        <v>0</v>
      </c>
    </row>
    <row r="103" ht="25.5" customHeight="1" spans="1:24">
      <c r="A103" s="19" t="s">
        <v>468</v>
      </c>
      <c r="B103" s="45" t="s">
        <v>556</v>
      </c>
      <c r="C103" s="46"/>
      <c r="D103" s="19"/>
      <c r="E103" s="47"/>
      <c r="F103" s="19"/>
      <c r="G103" s="48"/>
      <c r="H103" s="55">
        <v>27995</v>
      </c>
      <c r="I103" s="55">
        <f>SUM(I104:I108)</f>
        <v>27995</v>
      </c>
      <c r="J103" s="55">
        <f t="shared" ref="J103:X103" si="43">SUM(J104:J108)</f>
        <v>8995</v>
      </c>
      <c r="K103" s="55">
        <f t="shared" si="43"/>
        <v>0</v>
      </c>
      <c r="L103" s="55">
        <f t="shared" si="43"/>
        <v>7561</v>
      </c>
      <c r="M103" s="55">
        <f t="shared" si="43"/>
        <v>0</v>
      </c>
      <c r="N103" s="55">
        <f t="shared" si="43"/>
        <v>0</v>
      </c>
      <c r="O103" s="55">
        <f t="shared" si="43"/>
        <v>4659</v>
      </c>
      <c r="P103" s="55">
        <f t="shared" si="43"/>
        <v>0</v>
      </c>
      <c r="Q103" s="55">
        <f t="shared" si="43"/>
        <v>0</v>
      </c>
      <c r="R103" s="55">
        <f t="shared" si="43"/>
        <v>0</v>
      </c>
      <c r="S103" s="55">
        <f t="shared" si="43"/>
        <v>1280</v>
      </c>
      <c r="T103" s="55">
        <f t="shared" si="43"/>
        <v>5000</v>
      </c>
      <c r="U103" s="55">
        <f t="shared" si="43"/>
        <v>0</v>
      </c>
      <c r="V103" s="55">
        <f t="shared" si="43"/>
        <v>500</v>
      </c>
      <c r="W103" s="55">
        <f t="shared" si="43"/>
        <v>0</v>
      </c>
      <c r="X103" s="55">
        <f t="shared" si="43"/>
        <v>0</v>
      </c>
    </row>
    <row r="104" ht="25.5" customHeight="1" spans="1:24">
      <c r="A104" s="19" t="s">
        <v>557</v>
      </c>
      <c r="B104" s="45" t="s">
        <v>558</v>
      </c>
      <c r="C104" s="46" t="s">
        <v>559</v>
      </c>
      <c r="D104" s="19" t="s">
        <v>560</v>
      </c>
      <c r="E104" s="47">
        <v>44499.4408217593</v>
      </c>
      <c r="F104" s="19" t="s">
        <v>295</v>
      </c>
      <c r="G104" s="48" t="s">
        <v>561</v>
      </c>
      <c r="H104" s="55">
        <v>8995</v>
      </c>
      <c r="I104" s="55">
        <f t="shared" si="32"/>
        <v>8995</v>
      </c>
      <c r="J104" s="55">
        <v>8995</v>
      </c>
      <c r="K104" s="55">
        <v>0</v>
      </c>
      <c r="L104" s="55">
        <v>0</v>
      </c>
      <c r="M104" s="55">
        <v>0</v>
      </c>
      <c r="N104" s="55">
        <v>0</v>
      </c>
      <c r="O104" s="55">
        <v>0</v>
      </c>
      <c r="P104" s="55">
        <v>0</v>
      </c>
      <c r="Q104" s="55">
        <v>0</v>
      </c>
      <c r="R104" s="55">
        <v>0</v>
      </c>
      <c r="S104" s="55">
        <v>0</v>
      </c>
      <c r="T104" s="55">
        <v>0</v>
      </c>
      <c r="U104" s="55">
        <v>0</v>
      </c>
      <c r="V104" s="55">
        <v>0</v>
      </c>
      <c r="W104" s="55">
        <v>0</v>
      </c>
      <c r="X104" s="55">
        <v>0</v>
      </c>
    </row>
    <row r="105" ht="25.5" customHeight="1" spans="1:24">
      <c r="A105" s="19" t="s">
        <v>557</v>
      </c>
      <c r="B105" s="45" t="s">
        <v>558</v>
      </c>
      <c r="C105" s="46" t="s">
        <v>449</v>
      </c>
      <c r="D105" s="19" t="s">
        <v>450</v>
      </c>
      <c r="E105" s="47">
        <v>44442.4316782407</v>
      </c>
      <c r="F105" s="19" t="s">
        <v>295</v>
      </c>
      <c r="G105" s="48" t="s">
        <v>451</v>
      </c>
      <c r="H105" s="55">
        <v>500</v>
      </c>
      <c r="I105" s="55">
        <f t="shared" si="32"/>
        <v>500</v>
      </c>
      <c r="J105" s="55">
        <v>0</v>
      </c>
      <c r="K105" s="55">
        <v>0</v>
      </c>
      <c r="L105" s="55">
        <v>0</v>
      </c>
      <c r="M105" s="55">
        <v>0</v>
      </c>
      <c r="N105" s="55">
        <v>0</v>
      </c>
      <c r="O105" s="55">
        <v>0</v>
      </c>
      <c r="P105" s="55">
        <v>0</v>
      </c>
      <c r="Q105" s="55">
        <v>0</v>
      </c>
      <c r="R105" s="55">
        <v>0</v>
      </c>
      <c r="S105" s="55">
        <v>0</v>
      </c>
      <c r="T105" s="55">
        <v>0</v>
      </c>
      <c r="U105" s="55">
        <v>0</v>
      </c>
      <c r="V105" s="55">
        <v>500</v>
      </c>
      <c r="W105" s="55">
        <v>0</v>
      </c>
      <c r="X105" s="55">
        <v>0</v>
      </c>
    </row>
    <row r="106" ht="25.5" customHeight="1" spans="1:24">
      <c r="A106" s="19" t="s">
        <v>557</v>
      </c>
      <c r="B106" s="45" t="s">
        <v>558</v>
      </c>
      <c r="C106" s="46" t="s">
        <v>562</v>
      </c>
      <c r="D106" s="19" t="s">
        <v>563</v>
      </c>
      <c r="E106" s="47">
        <v>44334.4574074074</v>
      </c>
      <c r="F106" s="19" t="s">
        <v>295</v>
      </c>
      <c r="G106" s="48" t="s">
        <v>564</v>
      </c>
      <c r="H106" s="55">
        <v>1500</v>
      </c>
      <c r="I106" s="55">
        <f t="shared" si="32"/>
        <v>1500</v>
      </c>
      <c r="J106" s="55">
        <v>0</v>
      </c>
      <c r="K106" s="55">
        <v>0</v>
      </c>
      <c r="L106" s="55">
        <v>1500</v>
      </c>
      <c r="M106" s="55">
        <v>0</v>
      </c>
      <c r="N106" s="55">
        <v>0</v>
      </c>
      <c r="O106" s="55">
        <v>0</v>
      </c>
      <c r="P106" s="55">
        <v>0</v>
      </c>
      <c r="Q106" s="55">
        <v>0</v>
      </c>
      <c r="R106" s="55">
        <v>0</v>
      </c>
      <c r="S106" s="55">
        <v>0</v>
      </c>
      <c r="T106" s="55">
        <v>0</v>
      </c>
      <c r="U106" s="55">
        <v>0</v>
      </c>
      <c r="V106" s="55">
        <v>0</v>
      </c>
      <c r="W106" s="55">
        <v>0</v>
      </c>
      <c r="X106" s="55">
        <v>0</v>
      </c>
    </row>
    <row r="107" ht="25.5" customHeight="1" spans="1:24">
      <c r="A107" s="19" t="s">
        <v>557</v>
      </c>
      <c r="B107" s="45" t="s">
        <v>558</v>
      </c>
      <c r="C107" s="46" t="s">
        <v>332</v>
      </c>
      <c r="D107" s="19" t="s">
        <v>333</v>
      </c>
      <c r="E107" s="47">
        <v>44491.694537037</v>
      </c>
      <c r="F107" s="19" t="s">
        <v>295</v>
      </c>
      <c r="G107" s="48" t="s">
        <v>334</v>
      </c>
      <c r="H107" s="55">
        <v>5000</v>
      </c>
      <c r="I107" s="55">
        <f t="shared" si="32"/>
        <v>5000</v>
      </c>
      <c r="J107" s="55">
        <v>0</v>
      </c>
      <c r="K107" s="55">
        <v>0</v>
      </c>
      <c r="L107" s="55">
        <v>0</v>
      </c>
      <c r="M107" s="55">
        <v>0</v>
      </c>
      <c r="N107" s="55">
        <v>0</v>
      </c>
      <c r="O107" s="55">
        <v>0</v>
      </c>
      <c r="P107" s="55">
        <v>0</v>
      </c>
      <c r="Q107" s="55">
        <v>0</v>
      </c>
      <c r="R107" s="55">
        <v>0</v>
      </c>
      <c r="S107" s="55">
        <v>0</v>
      </c>
      <c r="T107" s="55">
        <v>5000</v>
      </c>
      <c r="U107" s="55">
        <v>0</v>
      </c>
      <c r="V107" s="55">
        <v>0</v>
      </c>
      <c r="W107" s="55">
        <v>0</v>
      </c>
      <c r="X107" s="55">
        <v>0</v>
      </c>
    </row>
    <row r="108" ht="25.5" customHeight="1" spans="1:24">
      <c r="A108" s="19" t="s">
        <v>565</v>
      </c>
      <c r="B108" s="45" t="s">
        <v>566</v>
      </c>
      <c r="C108" s="46" t="s">
        <v>567</v>
      </c>
      <c r="D108" s="19" t="s">
        <v>568</v>
      </c>
      <c r="E108" s="47">
        <v>44330.5129398148</v>
      </c>
      <c r="F108" s="19" t="s">
        <v>295</v>
      </c>
      <c r="G108" s="48" t="s">
        <v>569</v>
      </c>
      <c r="H108" s="55">
        <v>12000</v>
      </c>
      <c r="I108" s="55">
        <f t="shared" si="32"/>
        <v>12000</v>
      </c>
      <c r="J108" s="55">
        <v>0</v>
      </c>
      <c r="K108" s="55">
        <v>0</v>
      </c>
      <c r="L108" s="55">
        <v>6061</v>
      </c>
      <c r="M108" s="55">
        <v>0</v>
      </c>
      <c r="N108" s="55">
        <v>0</v>
      </c>
      <c r="O108" s="55">
        <v>4659</v>
      </c>
      <c r="P108" s="55">
        <v>0</v>
      </c>
      <c r="Q108" s="55">
        <v>0</v>
      </c>
      <c r="R108" s="55">
        <v>0</v>
      </c>
      <c r="S108" s="55">
        <v>1280</v>
      </c>
      <c r="T108" s="55">
        <v>0</v>
      </c>
      <c r="U108" s="55">
        <v>0</v>
      </c>
      <c r="V108" s="55">
        <v>0</v>
      </c>
      <c r="W108" s="55">
        <v>0</v>
      </c>
      <c r="X108" s="55">
        <v>0</v>
      </c>
    </row>
    <row r="109" ht="25.5" customHeight="1" spans="1:24">
      <c r="A109" s="19" t="s">
        <v>570</v>
      </c>
      <c r="B109" s="45"/>
      <c r="C109" s="46"/>
      <c r="D109" s="19"/>
      <c r="E109" s="47"/>
      <c r="F109" s="19"/>
      <c r="G109" s="48"/>
      <c r="H109" s="55">
        <v>3094</v>
      </c>
      <c r="I109" s="55">
        <f>I110</f>
        <v>3094</v>
      </c>
      <c r="J109" s="55">
        <f t="shared" ref="J109:X109" si="44">J110</f>
        <v>0</v>
      </c>
      <c r="K109" s="55">
        <f t="shared" si="44"/>
        <v>189</v>
      </c>
      <c r="L109" s="55">
        <f t="shared" si="44"/>
        <v>532</v>
      </c>
      <c r="M109" s="55">
        <f t="shared" si="44"/>
        <v>384</v>
      </c>
      <c r="N109" s="55">
        <f t="shared" si="44"/>
        <v>269</v>
      </c>
      <c r="O109" s="55">
        <f t="shared" si="44"/>
        <v>390</v>
      </c>
      <c r="P109" s="55">
        <f t="shared" si="44"/>
        <v>319</v>
      </c>
      <c r="Q109" s="55">
        <f t="shared" si="44"/>
        <v>195</v>
      </c>
      <c r="R109" s="55">
        <f t="shared" si="44"/>
        <v>163</v>
      </c>
      <c r="S109" s="55">
        <f t="shared" si="44"/>
        <v>79</v>
      </c>
      <c r="T109" s="55">
        <f t="shared" si="44"/>
        <v>327</v>
      </c>
      <c r="U109" s="55">
        <f t="shared" si="44"/>
        <v>167</v>
      </c>
      <c r="V109" s="55">
        <f t="shared" si="44"/>
        <v>80</v>
      </c>
      <c r="W109" s="55">
        <f t="shared" si="44"/>
        <v>0</v>
      </c>
      <c r="X109" s="55">
        <f t="shared" si="44"/>
        <v>0</v>
      </c>
    </row>
    <row r="110" ht="25.5" customHeight="1" spans="1:24">
      <c r="A110" s="19" t="s">
        <v>571</v>
      </c>
      <c r="B110" s="45"/>
      <c r="C110" s="46" t="s">
        <v>572</v>
      </c>
      <c r="D110" s="19" t="s">
        <v>573</v>
      </c>
      <c r="E110" s="47">
        <v>44200.449837963</v>
      </c>
      <c r="F110" s="19" t="s">
        <v>295</v>
      </c>
      <c r="G110" s="48" t="s">
        <v>574</v>
      </c>
      <c r="H110" s="55">
        <v>3094</v>
      </c>
      <c r="I110" s="55">
        <f t="shared" si="32"/>
        <v>3094</v>
      </c>
      <c r="J110" s="55">
        <v>0</v>
      </c>
      <c r="K110" s="55">
        <v>189</v>
      </c>
      <c r="L110" s="55">
        <v>532</v>
      </c>
      <c r="M110" s="55">
        <v>384</v>
      </c>
      <c r="N110" s="55">
        <v>269</v>
      </c>
      <c r="O110" s="55">
        <v>390</v>
      </c>
      <c r="P110" s="55">
        <v>319</v>
      </c>
      <c r="Q110" s="55">
        <v>195</v>
      </c>
      <c r="R110" s="55">
        <v>163</v>
      </c>
      <c r="S110" s="55">
        <v>79</v>
      </c>
      <c r="T110" s="55">
        <v>327</v>
      </c>
      <c r="U110" s="55">
        <v>167</v>
      </c>
      <c r="V110" s="55">
        <v>80</v>
      </c>
      <c r="W110" s="55">
        <v>0</v>
      </c>
      <c r="X110" s="55">
        <v>0</v>
      </c>
    </row>
    <row r="111" ht="25.5" customHeight="1" spans="1:24">
      <c r="A111" s="19" t="s">
        <v>381</v>
      </c>
      <c r="B111" s="45" t="s">
        <v>575</v>
      </c>
      <c r="C111" s="46"/>
      <c r="D111" s="19"/>
      <c r="E111" s="47"/>
      <c r="F111" s="19"/>
      <c r="G111" s="48"/>
      <c r="H111" s="55">
        <v>28340.38</v>
      </c>
      <c r="I111" s="55">
        <f>SUM(I112:I120)</f>
        <v>28340</v>
      </c>
      <c r="J111" s="55">
        <f t="shared" ref="J111:X111" si="45">SUM(J112:J120)</f>
        <v>0</v>
      </c>
      <c r="K111" s="55">
        <f t="shared" si="45"/>
        <v>1909</v>
      </c>
      <c r="L111" s="55">
        <f t="shared" si="45"/>
        <v>6430</v>
      </c>
      <c r="M111" s="55">
        <f t="shared" si="45"/>
        <v>1893</v>
      </c>
      <c r="N111" s="55">
        <f t="shared" si="45"/>
        <v>1880</v>
      </c>
      <c r="O111" s="55">
        <f t="shared" si="45"/>
        <v>3825</v>
      </c>
      <c r="P111" s="55">
        <f t="shared" si="45"/>
        <v>4166</v>
      </c>
      <c r="Q111" s="55">
        <f t="shared" si="45"/>
        <v>1410</v>
      </c>
      <c r="R111" s="55">
        <f t="shared" si="45"/>
        <v>1923</v>
      </c>
      <c r="S111" s="55">
        <f t="shared" si="45"/>
        <v>645</v>
      </c>
      <c r="T111" s="55">
        <f t="shared" si="45"/>
        <v>2481</v>
      </c>
      <c r="U111" s="55">
        <f t="shared" si="45"/>
        <v>1035</v>
      </c>
      <c r="V111" s="55">
        <f t="shared" si="45"/>
        <v>743</v>
      </c>
      <c r="W111" s="55">
        <f t="shared" si="45"/>
        <v>0</v>
      </c>
      <c r="X111" s="55">
        <f t="shared" si="45"/>
        <v>0</v>
      </c>
    </row>
    <row r="112" ht="25.5" customHeight="1" spans="1:24">
      <c r="A112" s="19" t="s">
        <v>576</v>
      </c>
      <c r="B112" s="45" t="s">
        <v>577</v>
      </c>
      <c r="C112" s="46" t="s">
        <v>578</v>
      </c>
      <c r="D112" s="19" t="s">
        <v>579</v>
      </c>
      <c r="E112" s="47">
        <v>44414.8020833333</v>
      </c>
      <c r="F112" s="19" t="s">
        <v>295</v>
      </c>
      <c r="G112" s="48" t="s">
        <v>580</v>
      </c>
      <c r="H112" s="55">
        <v>807</v>
      </c>
      <c r="I112" s="55">
        <f t="shared" si="32"/>
        <v>807</v>
      </c>
      <c r="J112" s="55">
        <v>0</v>
      </c>
      <c r="K112" s="55">
        <v>190</v>
      </c>
      <c r="L112" s="55">
        <v>171</v>
      </c>
      <c r="M112" s="55">
        <v>40</v>
      </c>
      <c r="N112" s="55">
        <v>40</v>
      </c>
      <c r="O112" s="55">
        <v>50</v>
      </c>
      <c r="P112" s="55">
        <v>40</v>
      </c>
      <c r="Q112" s="55">
        <v>58</v>
      </c>
      <c r="R112" s="55">
        <v>40</v>
      </c>
      <c r="S112" s="55">
        <v>40</v>
      </c>
      <c r="T112" s="55">
        <v>40</v>
      </c>
      <c r="U112" s="55">
        <v>40</v>
      </c>
      <c r="V112" s="55">
        <v>58</v>
      </c>
      <c r="W112" s="55">
        <v>0</v>
      </c>
      <c r="X112" s="55">
        <v>0</v>
      </c>
    </row>
    <row r="113" ht="25.5" customHeight="1" spans="1:24">
      <c r="A113" s="19" t="s">
        <v>576</v>
      </c>
      <c r="B113" s="45" t="s">
        <v>577</v>
      </c>
      <c r="C113" s="46" t="s">
        <v>581</v>
      </c>
      <c r="D113" s="19" t="s">
        <v>582</v>
      </c>
      <c r="E113" s="47">
        <v>44201.7104398148</v>
      </c>
      <c r="F113" s="19" t="s">
        <v>295</v>
      </c>
      <c r="G113" s="48" t="s">
        <v>583</v>
      </c>
      <c r="H113" s="55">
        <v>5720.4</v>
      </c>
      <c r="I113" s="55">
        <f t="shared" si="32"/>
        <v>5720</v>
      </c>
      <c r="J113" s="55">
        <v>0</v>
      </c>
      <c r="K113" s="55">
        <v>0</v>
      </c>
      <c r="L113" s="55">
        <v>3134</v>
      </c>
      <c r="M113" s="55">
        <v>0</v>
      </c>
      <c r="N113" s="55">
        <v>0</v>
      </c>
      <c r="O113" s="55">
        <v>1571</v>
      </c>
      <c r="P113" s="55">
        <v>258</v>
      </c>
      <c r="Q113" s="55">
        <v>0</v>
      </c>
      <c r="R113" s="55">
        <v>0</v>
      </c>
      <c r="S113" s="55">
        <v>0</v>
      </c>
      <c r="T113" s="55">
        <v>757</v>
      </c>
      <c r="U113" s="55">
        <v>0</v>
      </c>
      <c r="V113" s="55">
        <v>0</v>
      </c>
      <c r="W113" s="55">
        <v>0</v>
      </c>
      <c r="X113" s="55">
        <v>0</v>
      </c>
    </row>
    <row r="114" ht="25.5" customHeight="1" spans="1:24">
      <c r="A114" s="19" t="s">
        <v>576</v>
      </c>
      <c r="B114" s="45" t="s">
        <v>577</v>
      </c>
      <c r="C114" s="46" t="s">
        <v>584</v>
      </c>
      <c r="D114" s="19" t="s">
        <v>585</v>
      </c>
      <c r="E114" s="47">
        <v>44201.7173842593</v>
      </c>
      <c r="F114" s="19" t="s">
        <v>295</v>
      </c>
      <c r="G114" s="48" t="s">
        <v>586</v>
      </c>
      <c r="H114" s="55">
        <v>1999</v>
      </c>
      <c r="I114" s="55">
        <f t="shared" si="32"/>
        <v>1999</v>
      </c>
      <c r="J114" s="55">
        <v>0</v>
      </c>
      <c r="K114" s="55">
        <v>135</v>
      </c>
      <c r="L114" s="55">
        <v>223</v>
      </c>
      <c r="M114" s="55">
        <v>151</v>
      </c>
      <c r="N114" s="55">
        <v>498</v>
      </c>
      <c r="O114" s="55">
        <v>179</v>
      </c>
      <c r="P114" s="55">
        <v>168</v>
      </c>
      <c r="Q114" s="55">
        <v>142</v>
      </c>
      <c r="R114" s="55">
        <v>115</v>
      </c>
      <c r="S114" s="55">
        <v>84</v>
      </c>
      <c r="T114" s="55">
        <v>114</v>
      </c>
      <c r="U114" s="55">
        <v>108</v>
      </c>
      <c r="V114" s="55">
        <v>82</v>
      </c>
      <c r="W114" s="55">
        <v>0</v>
      </c>
      <c r="X114" s="55">
        <v>0</v>
      </c>
    </row>
    <row r="115" ht="25.5" customHeight="1" spans="1:24">
      <c r="A115" s="19" t="s">
        <v>587</v>
      </c>
      <c r="B115" s="45" t="s">
        <v>588</v>
      </c>
      <c r="C115" s="46" t="s">
        <v>581</v>
      </c>
      <c r="D115" s="19" t="s">
        <v>582</v>
      </c>
      <c r="E115" s="47">
        <v>44201.7252199074</v>
      </c>
      <c r="F115" s="19" t="s">
        <v>295</v>
      </c>
      <c r="G115" s="48" t="s">
        <v>583</v>
      </c>
      <c r="H115" s="55">
        <v>950</v>
      </c>
      <c r="I115" s="55">
        <f t="shared" si="32"/>
        <v>950</v>
      </c>
      <c r="J115" s="55">
        <v>0</v>
      </c>
      <c r="K115" s="55">
        <v>200</v>
      </c>
      <c r="L115" s="55">
        <v>150</v>
      </c>
      <c r="M115" s="55">
        <v>0</v>
      </c>
      <c r="N115" s="55">
        <v>0</v>
      </c>
      <c r="O115" s="55">
        <v>100</v>
      </c>
      <c r="P115" s="55">
        <v>300</v>
      </c>
      <c r="Q115" s="55">
        <v>100</v>
      </c>
      <c r="R115" s="55">
        <v>100</v>
      </c>
      <c r="S115" s="55">
        <v>0</v>
      </c>
      <c r="T115" s="55">
        <v>0</v>
      </c>
      <c r="U115" s="55">
        <v>0</v>
      </c>
      <c r="V115" s="55">
        <v>0</v>
      </c>
      <c r="W115" s="55">
        <v>0</v>
      </c>
      <c r="X115" s="55">
        <v>0</v>
      </c>
    </row>
    <row r="116" ht="25.5" customHeight="1" spans="1:24">
      <c r="A116" s="19" t="s">
        <v>587</v>
      </c>
      <c r="B116" s="45" t="s">
        <v>588</v>
      </c>
      <c r="C116" s="46" t="s">
        <v>584</v>
      </c>
      <c r="D116" s="19" t="s">
        <v>585</v>
      </c>
      <c r="E116" s="47">
        <v>44201.7214236111</v>
      </c>
      <c r="F116" s="19" t="s">
        <v>295</v>
      </c>
      <c r="G116" s="48" t="s">
        <v>586</v>
      </c>
      <c r="H116" s="55">
        <v>4500</v>
      </c>
      <c r="I116" s="55">
        <f t="shared" si="32"/>
        <v>4500</v>
      </c>
      <c r="J116" s="55">
        <v>0</v>
      </c>
      <c r="K116" s="55">
        <v>550</v>
      </c>
      <c r="L116" s="55">
        <v>550</v>
      </c>
      <c r="M116" s="55">
        <v>150</v>
      </c>
      <c r="N116" s="55">
        <v>200</v>
      </c>
      <c r="O116" s="55">
        <v>300</v>
      </c>
      <c r="P116" s="55">
        <v>1300</v>
      </c>
      <c r="Q116" s="55">
        <v>250</v>
      </c>
      <c r="R116" s="55">
        <v>550</v>
      </c>
      <c r="S116" s="55">
        <v>100</v>
      </c>
      <c r="T116" s="55">
        <v>200</v>
      </c>
      <c r="U116" s="55">
        <v>150</v>
      </c>
      <c r="V116" s="55">
        <v>200</v>
      </c>
      <c r="W116" s="55">
        <v>0</v>
      </c>
      <c r="X116" s="55">
        <v>0</v>
      </c>
    </row>
    <row r="117" ht="25.5" customHeight="1" spans="1:24">
      <c r="A117" s="19" t="s">
        <v>587</v>
      </c>
      <c r="B117" s="45" t="s">
        <v>588</v>
      </c>
      <c r="C117" s="46" t="s">
        <v>589</v>
      </c>
      <c r="D117" s="19" t="s">
        <v>590</v>
      </c>
      <c r="E117" s="47">
        <v>44488.5418055556</v>
      </c>
      <c r="F117" s="19" t="s">
        <v>295</v>
      </c>
      <c r="G117" s="48" t="s">
        <v>591</v>
      </c>
      <c r="H117" s="55">
        <v>1150</v>
      </c>
      <c r="I117" s="55">
        <f t="shared" si="32"/>
        <v>1150</v>
      </c>
      <c r="J117" s="55">
        <v>0</v>
      </c>
      <c r="K117" s="55">
        <v>0</v>
      </c>
      <c r="L117" s="55">
        <v>0</v>
      </c>
      <c r="M117" s="55">
        <v>0</v>
      </c>
      <c r="N117" s="55">
        <v>0</v>
      </c>
      <c r="O117" s="55">
        <v>0</v>
      </c>
      <c r="P117" s="55">
        <v>750</v>
      </c>
      <c r="Q117" s="55">
        <v>0</v>
      </c>
      <c r="R117" s="55">
        <v>400</v>
      </c>
      <c r="S117" s="55">
        <v>0</v>
      </c>
      <c r="T117" s="55">
        <v>0</v>
      </c>
      <c r="U117" s="55">
        <v>0</v>
      </c>
      <c r="V117" s="55">
        <v>0</v>
      </c>
      <c r="W117" s="55">
        <v>0</v>
      </c>
      <c r="X117" s="55">
        <v>0</v>
      </c>
    </row>
    <row r="118" ht="25.5" customHeight="1" spans="1:24">
      <c r="A118" s="19" t="s">
        <v>592</v>
      </c>
      <c r="B118" s="45" t="s">
        <v>593</v>
      </c>
      <c r="C118" s="46" t="s">
        <v>594</v>
      </c>
      <c r="D118" s="19" t="s">
        <v>595</v>
      </c>
      <c r="E118" s="47">
        <v>44410.7645717593</v>
      </c>
      <c r="F118" s="19" t="s">
        <v>295</v>
      </c>
      <c r="G118" s="48" t="s">
        <v>596</v>
      </c>
      <c r="H118" s="55">
        <v>3062</v>
      </c>
      <c r="I118" s="55">
        <f t="shared" si="32"/>
        <v>3062</v>
      </c>
      <c r="J118" s="55">
        <v>0</v>
      </c>
      <c r="K118" s="55">
        <v>214</v>
      </c>
      <c r="L118" s="55">
        <v>455</v>
      </c>
      <c r="M118" s="55">
        <v>291</v>
      </c>
      <c r="N118" s="55">
        <v>259</v>
      </c>
      <c r="O118" s="55">
        <v>345</v>
      </c>
      <c r="P118" s="55">
        <v>305</v>
      </c>
      <c r="Q118" s="55">
        <v>220</v>
      </c>
      <c r="R118" s="55">
        <v>180</v>
      </c>
      <c r="S118" s="55">
        <v>163</v>
      </c>
      <c r="T118" s="55">
        <v>298</v>
      </c>
      <c r="U118" s="55">
        <v>191</v>
      </c>
      <c r="V118" s="55">
        <v>141</v>
      </c>
      <c r="W118" s="55">
        <v>0</v>
      </c>
      <c r="X118" s="55">
        <v>0</v>
      </c>
    </row>
    <row r="119" ht="25.5" customHeight="1" spans="1:24">
      <c r="A119" s="19" t="s">
        <v>592</v>
      </c>
      <c r="B119" s="45" t="s">
        <v>593</v>
      </c>
      <c r="C119" s="46" t="s">
        <v>597</v>
      </c>
      <c r="D119" s="19" t="s">
        <v>598</v>
      </c>
      <c r="E119" s="47">
        <v>44200.7716898148</v>
      </c>
      <c r="F119" s="19" t="s">
        <v>295</v>
      </c>
      <c r="G119" s="48" t="s">
        <v>599</v>
      </c>
      <c r="H119" s="55">
        <v>7006</v>
      </c>
      <c r="I119" s="55">
        <f t="shared" si="32"/>
        <v>7006</v>
      </c>
      <c r="J119" s="55">
        <v>0</v>
      </c>
      <c r="K119" s="55">
        <v>428</v>
      </c>
      <c r="L119" s="55">
        <v>1206</v>
      </c>
      <c r="M119" s="55">
        <v>870</v>
      </c>
      <c r="N119" s="55">
        <v>609</v>
      </c>
      <c r="O119" s="55">
        <v>883</v>
      </c>
      <c r="P119" s="55">
        <v>721</v>
      </c>
      <c r="Q119" s="55">
        <v>442</v>
      </c>
      <c r="R119" s="55">
        <v>371</v>
      </c>
      <c r="S119" s="55">
        <v>178</v>
      </c>
      <c r="T119" s="55">
        <v>740</v>
      </c>
      <c r="U119" s="55">
        <v>377</v>
      </c>
      <c r="V119" s="55">
        <v>181</v>
      </c>
      <c r="W119" s="55">
        <v>0</v>
      </c>
      <c r="X119" s="55">
        <v>0</v>
      </c>
    </row>
    <row r="120" ht="25.5" customHeight="1" spans="1:24">
      <c r="A120" s="19" t="s">
        <v>592</v>
      </c>
      <c r="B120" s="45" t="s">
        <v>593</v>
      </c>
      <c r="C120" s="46" t="s">
        <v>600</v>
      </c>
      <c r="D120" s="19" t="s">
        <v>601</v>
      </c>
      <c r="E120" s="47">
        <v>44201.6808101852</v>
      </c>
      <c r="F120" s="19" t="s">
        <v>295</v>
      </c>
      <c r="G120" s="48" t="s">
        <v>602</v>
      </c>
      <c r="H120" s="55">
        <v>3145.98</v>
      </c>
      <c r="I120" s="55">
        <f t="shared" si="32"/>
        <v>3146</v>
      </c>
      <c r="J120" s="55">
        <v>0</v>
      </c>
      <c r="K120" s="55">
        <v>192</v>
      </c>
      <c r="L120" s="55">
        <v>541</v>
      </c>
      <c r="M120" s="55">
        <v>391</v>
      </c>
      <c r="N120" s="55">
        <v>274</v>
      </c>
      <c r="O120" s="55">
        <v>397</v>
      </c>
      <c r="P120" s="55">
        <v>324</v>
      </c>
      <c r="Q120" s="55">
        <v>198</v>
      </c>
      <c r="R120" s="55">
        <v>167</v>
      </c>
      <c r="S120" s="55">
        <v>80</v>
      </c>
      <c r="T120" s="55">
        <v>332</v>
      </c>
      <c r="U120" s="55">
        <v>169</v>
      </c>
      <c r="V120" s="55">
        <v>81</v>
      </c>
      <c r="W120" s="55">
        <v>0</v>
      </c>
      <c r="X120" s="55">
        <v>0</v>
      </c>
    </row>
    <row r="121" ht="25.5" customHeight="1" spans="1:24">
      <c r="A121" s="19" t="s">
        <v>386</v>
      </c>
      <c r="B121" s="45" t="s">
        <v>603</v>
      </c>
      <c r="C121" s="46"/>
      <c r="D121" s="19"/>
      <c r="E121" s="47"/>
      <c r="F121" s="19"/>
      <c r="G121" s="48"/>
      <c r="H121" s="55">
        <v>123</v>
      </c>
      <c r="I121" s="55">
        <f>SUM(I122:I125)</f>
        <v>123</v>
      </c>
      <c r="J121" s="55">
        <f t="shared" ref="J121:X121" si="46">SUM(J122:J125)</f>
        <v>0</v>
      </c>
      <c r="K121" s="55">
        <f t="shared" si="46"/>
        <v>0</v>
      </c>
      <c r="L121" s="55">
        <f t="shared" si="46"/>
        <v>5</v>
      </c>
      <c r="M121" s="55">
        <f t="shared" si="46"/>
        <v>5</v>
      </c>
      <c r="N121" s="55">
        <f t="shared" si="46"/>
        <v>23</v>
      </c>
      <c r="O121" s="55">
        <f t="shared" si="46"/>
        <v>4</v>
      </c>
      <c r="P121" s="55">
        <f t="shared" si="46"/>
        <v>8</v>
      </c>
      <c r="Q121" s="55">
        <f t="shared" si="46"/>
        <v>19</v>
      </c>
      <c r="R121" s="55">
        <f t="shared" si="46"/>
        <v>6</v>
      </c>
      <c r="S121" s="55">
        <f t="shared" si="46"/>
        <v>11</v>
      </c>
      <c r="T121" s="55">
        <f t="shared" si="46"/>
        <v>19</v>
      </c>
      <c r="U121" s="55">
        <f t="shared" si="46"/>
        <v>21</v>
      </c>
      <c r="V121" s="55">
        <f t="shared" si="46"/>
        <v>2</v>
      </c>
      <c r="W121" s="55">
        <f t="shared" si="46"/>
        <v>0</v>
      </c>
      <c r="X121" s="55">
        <f t="shared" si="46"/>
        <v>0</v>
      </c>
    </row>
    <row r="122" ht="25.5" customHeight="1" spans="1:24">
      <c r="A122" s="19" t="s">
        <v>604</v>
      </c>
      <c r="B122" s="45" t="s">
        <v>605</v>
      </c>
      <c r="C122" s="46" t="s">
        <v>606</v>
      </c>
      <c r="D122" s="19" t="s">
        <v>607</v>
      </c>
      <c r="E122" s="47">
        <v>44199.6309143519</v>
      </c>
      <c r="F122" s="19" t="s">
        <v>295</v>
      </c>
      <c r="G122" s="48" t="s">
        <v>608</v>
      </c>
      <c r="H122" s="55">
        <v>48</v>
      </c>
      <c r="I122" s="55">
        <f t="shared" si="32"/>
        <v>48</v>
      </c>
      <c r="J122" s="55">
        <v>0</v>
      </c>
      <c r="K122" s="55">
        <v>0</v>
      </c>
      <c r="L122" s="55">
        <v>3</v>
      </c>
      <c r="M122" s="55">
        <v>2</v>
      </c>
      <c r="N122" s="55">
        <v>9</v>
      </c>
      <c r="O122" s="55">
        <v>3</v>
      </c>
      <c r="P122" s="55">
        <v>3</v>
      </c>
      <c r="Q122" s="55">
        <v>7</v>
      </c>
      <c r="R122" s="55">
        <v>4</v>
      </c>
      <c r="S122" s="55">
        <v>3</v>
      </c>
      <c r="T122" s="55">
        <v>6</v>
      </c>
      <c r="U122" s="55">
        <v>6</v>
      </c>
      <c r="V122" s="55">
        <v>2</v>
      </c>
      <c r="W122" s="55">
        <v>0</v>
      </c>
      <c r="X122" s="55">
        <v>0</v>
      </c>
    </row>
    <row r="123" ht="25.5" customHeight="1" spans="1:24">
      <c r="A123" s="19" t="s">
        <v>604</v>
      </c>
      <c r="B123" s="45" t="s">
        <v>605</v>
      </c>
      <c r="C123" s="46" t="s">
        <v>609</v>
      </c>
      <c r="D123" s="19" t="s">
        <v>610</v>
      </c>
      <c r="E123" s="47">
        <v>44199.6283101852</v>
      </c>
      <c r="F123" s="19" t="s">
        <v>295</v>
      </c>
      <c r="G123" s="48" t="s">
        <v>611</v>
      </c>
      <c r="H123" s="55">
        <v>69</v>
      </c>
      <c r="I123" s="55">
        <f t="shared" si="32"/>
        <v>69</v>
      </c>
      <c r="J123" s="55">
        <v>0</v>
      </c>
      <c r="K123" s="55">
        <v>0</v>
      </c>
      <c r="L123" s="55">
        <v>0</v>
      </c>
      <c r="M123" s="55">
        <v>2</v>
      </c>
      <c r="N123" s="55">
        <v>12</v>
      </c>
      <c r="O123" s="55">
        <v>0</v>
      </c>
      <c r="P123" s="55">
        <v>5</v>
      </c>
      <c r="Q123" s="55">
        <v>12</v>
      </c>
      <c r="R123" s="55">
        <v>2</v>
      </c>
      <c r="S123" s="55">
        <v>8</v>
      </c>
      <c r="T123" s="55">
        <v>13</v>
      </c>
      <c r="U123" s="55">
        <v>15</v>
      </c>
      <c r="V123" s="55">
        <v>0</v>
      </c>
      <c r="W123" s="55">
        <v>0</v>
      </c>
      <c r="X123" s="55">
        <v>0</v>
      </c>
    </row>
    <row r="124" ht="25.5" customHeight="1" spans="1:24">
      <c r="A124" s="19" t="s">
        <v>604</v>
      </c>
      <c r="B124" s="45" t="s">
        <v>605</v>
      </c>
      <c r="C124" s="46" t="s">
        <v>612</v>
      </c>
      <c r="D124" s="19" t="s">
        <v>613</v>
      </c>
      <c r="E124" s="47">
        <v>44369</v>
      </c>
      <c r="F124" s="19" t="s">
        <v>295</v>
      </c>
      <c r="G124" s="48" t="s">
        <v>614</v>
      </c>
      <c r="H124" s="55">
        <v>3</v>
      </c>
      <c r="I124" s="55">
        <f t="shared" si="32"/>
        <v>3</v>
      </c>
      <c r="J124" s="55">
        <v>0</v>
      </c>
      <c r="K124" s="55">
        <v>0</v>
      </c>
      <c r="L124" s="55">
        <v>2</v>
      </c>
      <c r="M124" s="55">
        <v>0</v>
      </c>
      <c r="N124" s="55">
        <v>0</v>
      </c>
      <c r="O124" s="55">
        <v>1</v>
      </c>
      <c r="P124" s="55">
        <v>0</v>
      </c>
      <c r="Q124" s="55">
        <v>0</v>
      </c>
      <c r="R124" s="55">
        <v>0</v>
      </c>
      <c r="S124" s="55">
        <v>0</v>
      </c>
      <c r="T124" s="55">
        <v>0</v>
      </c>
      <c r="U124" s="55">
        <v>0</v>
      </c>
      <c r="V124" s="55">
        <v>0</v>
      </c>
      <c r="W124" s="55">
        <v>0</v>
      </c>
      <c r="X124" s="55">
        <v>0</v>
      </c>
    </row>
    <row r="125" ht="25.5" customHeight="1" spans="1:24">
      <c r="A125" s="19" t="s">
        <v>604</v>
      </c>
      <c r="B125" s="45" t="s">
        <v>605</v>
      </c>
      <c r="C125" s="46" t="s">
        <v>615</v>
      </c>
      <c r="D125" s="19" t="s">
        <v>616</v>
      </c>
      <c r="E125" s="47">
        <v>44421.8307407407</v>
      </c>
      <c r="F125" s="19" t="s">
        <v>295</v>
      </c>
      <c r="G125" s="48" t="s">
        <v>617</v>
      </c>
      <c r="H125" s="55">
        <v>3</v>
      </c>
      <c r="I125" s="55">
        <f t="shared" si="32"/>
        <v>3</v>
      </c>
      <c r="J125" s="55">
        <v>0</v>
      </c>
      <c r="K125" s="55">
        <v>0</v>
      </c>
      <c r="L125" s="55">
        <v>0</v>
      </c>
      <c r="M125" s="55">
        <v>1</v>
      </c>
      <c r="N125" s="55">
        <v>2</v>
      </c>
      <c r="O125" s="55">
        <v>0</v>
      </c>
      <c r="P125" s="55">
        <v>0</v>
      </c>
      <c r="Q125" s="55">
        <v>0</v>
      </c>
      <c r="R125" s="55">
        <v>0</v>
      </c>
      <c r="S125" s="55">
        <v>0</v>
      </c>
      <c r="T125" s="55">
        <v>0</v>
      </c>
      <c r="U125" s="55">
        <v>0</v>
      </c>
      <c r="V125" s="55">
        <v>0</v>
      </c>
      <c r="W125" s="55">
        <v>0</v>
      </c>
      <c r="X125" s="55">
        <v>0</v>
      </c>
    </row>
    <row r="126" ht="25.5" customHeight="1" spans="1:24">
      <c r="A126" s="19" t="s">
        <v>328</v>
      </c>
      <c r="B126" s="45" t="s">
        <v>618</v>
      </c>
      <c r="C126" s="46"/>
      <c r="D126" s="19"/>
      <c r="E126" s="47"/>
      <c r="F126" s="19"/>
      <c r="G126" s="48"/>
      <c r="H126" s="55">
        <f>SUM(H127:H131)</f>
        <v>387216.77</v>
      </c>
      <c r="I126" s="55">
        <f t="shared" ref="I126:X126" si="47">SUM(I127:I131)</f>
        <v>387217</v>
      </c>
      <c r="J126" s="55">
        <f t="shared" si="47"/>
        <v>0</v>
      </c>
      <c r="K126" s="55">
        <f t="shared" si="47"/>
        <v>43705</v>
      </c>
      <c r="L126" s="55">
        <f t="shared" si="47"/>
        <v>85140</v>
      </c>
      <c r="M126" s="55">
        <f t="shared" si="47"/>
        <v>28800</v>
      </c>
      <c r="N126" s="55">
        <f t="shared" si="47"/>
        <v>28998</v>
      </c>
      <c r="O126" s="55">
        <f t="shared" si="47"/>
        <v>18172</v>
      </c>
      <c r="P126" s="55">
        <f t="shared" si="47"/>
        <v>30043</v>
      </c>
      <c r="Q126" s="55">
        <f t="shared" si="47"/>
        <v>66699</v>
      </c>
      <c r="R126" s="55">
        <f t="shared" si="47"/>
        <v>20776</v>
      </c>
      <c r="S126" s="55">
        <f t="shared" si="47"/>
        <v>20287</v>
      </c>
      <c r="T126" s="55">
        <f t="shared" si="47"/>
        <v>19850</v>
      </c>
      <c r="U126" s="55">
        <f t="shared" si="47"/>
        <v>17527</v>
      </c>
      <c r="V126" s="55">
        <f t="shared" si="47"/>
        <v>7220</v>
      </c>
      <c r="W126" s="55">
        <f t="shared" si="47"/>
        <v>0</v>
      </c>
      <c r="X126" s="55">
        <f t="shared" si="47"/>
        <v>0</v>
      </c>
    </row>
    <row r="127" ht="25.5" customHeight="1" spans="1:24">
      <c r="A127" s="19" t="s">
        <v>619</v>
      </c>
      <c r="B127" s="45" t="s">
        <v>620</v>
      </c>
      <c r="C127" s="46" t="s">
        <v>621</v>
      </c>
      <c r="D127" s="19" t="s">
        <v>622</v>
      </c>
      <c r="E127" s="47">
        <v>44197.5051041667</v>
      </c>
      <c r="F127" s="19" t="s">
        <v>295</v>
      </c>
      <c r="G127" s="48" t="s">
        <v>623</v>
      </c>
      <c r="H127" s="55">
        <v>178500</v>
      </c>
      <c r="I127" s="55">
        <f t="shared" si="32"/>
        <v>178500</v>
      </c>
      <c r="J127" s="55">
        <v>0</v>
      </c>
      <c r="K127" s="55">
        <v>23100</v>
      </c>
      <c r="L127" s="55">
        <v>30450</v>
      </c>
      <c r="M127" s="55">
        <v>14007</v>
      </c>
      <c r="N127" s="55">
        <v>15750</v>
      </c>
      <c r="O127" s="55">
        <v>16716</v>
      </c>
      <c r="P127" s="55">
        <v>13650</v>
      </c>
      <c r="Q127" s="55">
        <v>21000</v>
      </c>
      <c r="R127" s="55">
        <v>8400</v>
      </c>
      <c r="S127" s="55">
        <v>7140</v>
      </c>
      <c r="T127" s="55">
        <v>14007</v>
      </c>
      <c r="U127" s="55">
        <v>10500</v>
      </c>
      <c r="V127" s="55">
        <v>3780</v>
      </c>
      <c r="W127" s="55">
        <v>0</v>
      </c>
      <c r="X127" s="55">
        <v>0</v>
      </c>
    </row>
    <row r="128" ht="25.5" customHeight="1" spans="1:24">
      <c r="A128" s="19" t="s">
        <v>619</v>
      </c>
      <c r="B128" s="45" t="s">
        <v>620</v>
      </c>
      <c r="C128" s="46" t="s">
        <v>624</v>
      </c>
      <c r="D128" s="19" t="s">
        <v>625</v>
      </c>
      <c r="E128" s="47">
        <v>44379.7919212963</v>
      </c>
      <c r="F128" s="19" t="s">
        <v>295</v>
      </c>
      <c r="G128" s="48" t="s">
        <v>626</v>
      </c>
      <c r="H128" s="55">
        <v>1807.2</v>
      </c>
      <c r="I128" s="55">
        <f t="shared" si="32"/>
        <v>1807</v>
      </c>
      <c r="J128" s="55">
        <v>0</v>
      </c>
      <c r="K128" s="55">
        <v>367</v>
      </c>
      <c r="L128" s="55">
        <v>0</v>
      </c>
      <c r="M128" s="55">
        <v>900</v>
      </c>
      <c r="N128" s="55">
        <v>0</v>
      </c>
      <c r="O128" s="55">
        <v>0</v>
      </c>
      <c r="P128" s="55">
        <v>0</v>
      </c>
      <c r="Q128" s="55">
        <v>300</v>
      </c>
      <c r="R128" s="55">
        <v>240</v>
      </c>
      <c r="S128" s="55">
        <v>0</v>
      </c>
      <c r="T128" s="55">
        <v>0</v>
      </c>
      <c r="U128" s="55">
        <v>0</v>
      </c>
      <c r="V128" s="55">
        <v>0</v>
      </c>
      <c r="W128" s="55">
        <v>0</v>
      </c>
      <c r="X128" s="55">
        <v>0</v>
      </c>
    </row>
    <row r="129" ht="25.5" customHeight="1" spans="1:24">
      <c r="A129" s="19" t="s">
        <v>619</v>
      </c>
      <c r="B129" s="45" t="s">
        <v>620</v>
      </c>
      <c r="C129" s="46" t="s">
        <v>627</v>
      </c>
      <c r="D129" s="19" t="s">
        <v>628</v>
      </c>
      <c r="E129" s="47">
        <v>44393.9197337963</v>
      </c>
      <c r="F129" s="19" t="s">
        <v>295</v>
      </c>
      <c r="G129" s="48" t="s">
        <v>629</v>
      </c>
      <c r="H129" s="55">
        <v>175583</v>
      </c>
      <c r="I129" s="55">
        <f t="shared" si="32"/>
        <v>175583</v>
      </c>
      <c r="J129" s="55">
        <v>0</v>
      </c>
      <c r="K129" s="55">
        <v>19638</v>
      </c>
      <c r="L129" s="55">
        <v>53700</v>
      </c>
      <c r="M129" s="55">
        <v>12593</v>
      </c>
      <c r="N129" s="55">
        <v>12548</v>
      </c>
      <c r="O129" s="55">
        <v>506</v>
      </c>
      <c r="P129" s="55">
        <v>15593</v>
      </c>
      <c r="Q129" s="55">
        <v>22732</v>
      </c>
      <c r="R129" s="55">
        <v>11336</v>
      </c>
      <c r="S129" s="55">
        <v>12647</v>
      </c>
      <c r="T129" s="55">
        <v>5323</v>
      </c>
      <c r="U129" s="55">
        <v>6427</v>
      </c>
      <c r="V129" s="55">
        <v>2540</v>
      </c>
      <c r="W129" s="55">
        <v>0</v>
      </c>
      <c r="X129" s="55">
        <v>0</v>
      </c>
    </row>
    <row r="130" ht="25.5" customHeight="1" spans="1:24">
      <c r="A130" s="19" t="s">
        <v>619</v>
      </c>
      <c r="B130" s="45" t="s">
        <v>620</v>
      </c>
      <c r="C130" s="46" t="s">
        <v>630</v>
      </c>
      <c r="D130" s="19" t="s">
        <v>631</v>
      </c>
      <c r="E130" s="47">
        <v>44426.6749768518</v>
      </c>
      <c r="F130" s="19" t="s">
        <v>295</v>
      </c>
      <c r="G130" s="48" t="s">
        <v>632</v>
      </c>
      <c r="H130" s="55">
        <v>9350</v>
      </c>
      <c r="I130" s="55">
        <f t="shared" si="32"/>
        <v>9350</v>
      </c>
      <c r="J130" s="55">
        <v>0</v>
      </c>
      <c r="K130" s="55">
        <v>600</v>
      </c>
      <c r="L130" s="55">
        <v>990</v>
      </c>
      <c r="M130" s="55">
        <v>1300</v>
      </c>
      <c r="N130" s="55">
        <v>700</v>
      </c>
      <c r="O130" s="55">
        <v>950</v>
      </c>
      <c r="P130" s="55">
        <v>800</v>
      </c>
      <c r="Q130" s="55">
        <v>690</v>
      </c>
      <c r="R130" s="55">
        <v>800</v>
      </c>
      <c r="S130" s="55">
        <v>500</v>
      </c>
      <c r="T130" s="55">
        <v>520</v>
      </c>
      <c r="U130" s="55">
        <v>600</v>
      </c>
      <c r="V130" s="55">
        <v>900</v>
      </c>
      <c r="W130" s="55">
        <v>0</v>
      </c>
      <c r="X130" s="55">
        <v>0</v>
      </c>
    </row>
    <row r="131" ht="25.5" customHeight="1" spans="1:24">
      <c r="A131" s="19" t="s">
        <v>619</v>
      </c>
      <c r="B131" s="45" t="s">
        <v>620</v>
      </c>
      <c r="C131" s="46" t="s">
        <v>633</v>
      </c>
      <c r="D131" s="19" t="s">
        <v>634</v>
      </c>
      <c r="E131" s="47">
        <v>44553.8269097222</v>
      </c>
      <c r="F131" s="19" t="s">
        <v>295</v>
      </c>
      <c r="G131" s="48" t="s">
        <v>635</v>
      </c>
      <c r="H131" s="55">
        <v>21976.57</v>
      </c>
      <c r="I131" s="55">
        <f t="shared" si="32"/>
        <v>21977</v>
      </c>
      <c r="J131" s="55">
        <v>0</v>
      </c>
      <c r="K131" s="55">
        <v>0</v>
      </c>
      <c r="L131" s="55">
        <v>0</v>
      </c>
      <c r="M131" s="55">
        <v>0</v>
      </c>
      <c r="N131" s="55">
        <v>0</v>
      </c>
      <c r="O131" s="55">
        <v>0</v>
      </c>
      <c r="P131" s="55">
        <v>0</v>
      </c>
      <c r="Q131" s="55">
        <v>21977</v>
      </c>
      <c r="R131" s="55">
        <v>0</v>
      </c>
      <c r="S131" s="55">
        <v>0</v>
      </c>
      <c r="T131" s="55">
        <v>0</v>
      </c>
      <c r="U131" s="55">
        <v>0</v>
      </c>
      <c r="V131" s="55">
        <v>0</v>
      </c>
      <c r="W131" s="55">
        <v>0</v>
      </c>
      <c r="X131" s="55">
        <v>0</v>
      </c>
    </row>
    <row r="132" ht="25.5" customHeight="1" spans="1:24">
      <c r="A132" s="19" t="s">
        <v>636</v>
      </c>
      <c r="B132" s="45" t="s">
        <v>637</v>
      </c>
      <c r="C132" s="46"/>
      <c r="D132" s="19"/>
      <c r="E132" s="47"/>
      <c r="F132" s="19"/>
      <c r="G132" s="48"/>
      <c r="H132" s="55">
        <v>26134.32</v>
      </c>
      <c r="I132" s="55">
        <f>I133+I138</f>
        <v>26134</v>
      </c>
      <c r="J132" s="55">
        <f t="shared" ref="J132:X132" si="48">J133+J138</f>
        <v>200</v>
      </c>
      <c r="K132" s="55">
        <f t="shared" si="48"/>
        <v>2</v>
      </c>
      <c r="L132" s="55">
        <f t="shared" si="48"/>
        <v>7</v>
      </c>
      <c r="M132" s="55">
        <f t="shared" si="48"/>
        <v>3</v>
      </c>
      <c r="N132" s="55">
        <f t="shared" si="48"/>
        <v>2</v>
      </c>
      <c r="O132" s="55">
        <f t="shared" si="48"/>
        <v>204</v>
      </c>
      <c r="P132" s="55">
        <f t="shared" si="48"/>
        <v>3</v>
      </c>
      <c r="Q132" s="55">
        <f t="shared" si="48"/>
        <v>3</v>
      </c>
      <c r="R132" s="55">
        <f t="shared" si="48"/>
        <v>2</v>
      </c>
      <c r="S132" s="55">
        <f t="shared" si="48"/>
        <v>2</v>
      </c>
      <c r="T132" s="55">
        <f t="shared" si="48"/>
        <v>3</v>
      </c>
      <c r="U132" s="55">
        <f t="shared" si="48"/>
        <v>2</v>
      </c>
      <c r="V132" s="55">
        <f t="shared" si="48"/>
        <v>25701</v>
      </c>
      <c r="W132" s="55">
        <f t="shared" si="48"/>
        <v>0</v>
      </c>
      <c r="X132" s="55">
        <f t="shared" si="48"/>
        <v>0</v>
      </c>
    </row>
    <row r="133" ht="25.5" customHeight="1" spans="1:24">
      <c r="A133" s="19" t="s">
        <v>468</v>
      </c>
      <c r="B133" s="45" t="s">
        <v>638</v>
      </c>
      <c r="C133" s="46"/>
      <c r="D133" s="19"/>
      <c r="E133" s="47"/>
      <c r="F133" s="19"/>
      <c r="G133" s="48"/>
      <c r="H133" s="55">
        <v>26100</v>
      </c>
      <c r="I133" s="55">
        <f>SUM(I134:I137)</f>
        <v>26100</v>
      </c>
      <c r="J133" s="55">
        <f t="shared" ref="J133:X133" si="49">SUM(J134:J137)</f>
        <v>200</v>
      </c>
      <c r="K133" s="55">
        <f t="shared" si="49"/>
        <v>0</v>
      </c>
      <c r="L133" s="55">
        <f t="shared" si="49"/>
        <v>0</v>
      </c>
      <c r="M133" s="55">
        <f t="shared" si="49"/>
        <v>0</v>
      </c>
      <c r="N133" s="55">
        <f t="shared" si="49"/>
        <v>0</v>
      </c>
      <c r="O133" s="55">
        <f t="shared" si="49"/>
        <v>200</v>
      </c>
      <c r="P133" s="55">
        <f t="shared" si="49"/>
        <v>0</v>
      </c>
      <c r="Q133" s="55">
        <f t="shared" si="49"/>
        <v>0</v>
      </c>
      <c r="R133" s="55">
        <f t="shared" si="49"/>
        <v>0</v>
      </c>
      <c r="S133" s="55">
        <f t="shared" si="49"/>
        <v>0</v>
      </c>
      <c r="T133" s="55">
        <f t="shared" si="49"/>
        <v>0</v>
      </c>
      <c r="U133" s="55">
        <f t="shared" si="49"/>
        <v>0</v>
      </c>
      <c r="V133" s="55">
        <f t="shared" si="49"/>
        <v>25700</v>
      </c>
      <c r="W133" s="55">
        <f t="shared" si="49"/>
        <v>0</v>
      </c>
      <c r="X133" s="55">
        <f t="shared" si="49"/>
        <v>0</v>
      </c>
    </row>
    <row r="134" ht="25.5" customHeight="1" spans="1:24">
      <c r="A134" s="19" t="s">
        <v>639</v>
      </c>
      <c r="B134" s="45" t="s">
        <v>640</v>
      </c>
      <c r="C134" s="46" t="s">
        <v>293</v>
      </c>
      <c r="D134" s="19" t="s">
        <v>294</v>
      </c>
      <c r="E134" s="47">
        <v>44386.5401041667</v>
      </c>
      <c r="F134" s="19" t="s">
        <v>295</v>
      </c>
      <c r="G134" s="48" t="s">
        <v>296</v>
      </c>
      <c r="H134" s="55">
        <v>200</v>
      </c>
      <c r="I134" s="55">
        <f t="shared" ref="I134:I191" si="50">SUM(J134:X134)</f>
        <v>200</v>
      </c>
      <c r="J134" s="55">
        <v>200</v>
      </c>
      <c r="K134" s="55">
        <v>0</v>
      </c>
      <c r="L134" s="55">
        <v>0</v>
      </c>
      <c r="M134" s="55">
        <v>0</v>
      </c>
      <c r="N134" s="55">
        <v>0</v>
      </c>
      <c r="O134" s="55">
        <v>0</v>
      </c>
      <c r="P134" s="55">
        <v>0</v>
      </c>
      <c r="Q134" s="55">
        <v>0</v>
      </c>
      <c r="R134" s="55">
        <v>0</v>
      </c>
      <c r="S134" s="55">
        <v>0</v>
      </c>
      <c r="T134" s="55">
        <v>0</v>
      </c>
      <c r="U134" s="55">
        <v>0</v>
      </c>
      <c r="V134" s="55">
        <v>0</v>
      </c>
      <c r="W134" s="55">
        <v>0</v>
      </c>
      <c r="X134" s="55">
        <v>0</v>
      </c>
    </row>
    <row r="135" ht="25.5" customHeight="1" spans="1:24">
      <c r="A135" s="19" t="s">
        <v>639</v>
      </c>
      <c r="B135" s="45" t="s">
        <v>640</v>
      </c>
      <c r="C135" s="46" t="s">
        <v>449</v>
      </c>
      <c r="D135" s="19" t="s">
        <v>450</v>
      </c>
      <c r="E135" s="47">
        <v>44442.4316782407</v>
      </c>
      <c r="F135" s="19" t="s">
        <v>295</v>
      </c>
      <c r="G135" s="48" t="s">
        <v>451</v>
      </c>
      <c r="H135" s="55">
        <v>200</v>
      </c>
      <c r="I135" s="55">
        <f t="shared" si="50"/>
        <v>200</v>
      </c>
      <c r="J135" s="55">
        <v>0</v>
      </c>
      <c r="K135" s="55">
        <v>0</v>
      </c>
      <c r="L135" s="55">
        <v>0</v>
      </c>
      <c r="M135" s="55">
        <v>0</v>
      </c>
      <c r="N135" s="55">
        <v>0</v>
      </c>
      <c r="O135" s="55">
        <v>200</v>
      </c>
      <c r="P135" s="55">
        <v>0</v>
      </c>
      <c r="Q135" s="55">
        <v>0</v>
      </c>
      <c r="R135" s="55">
        <v>0</v>
      </c>
      <c r="S135" s="55">
        <v>0</v>
      </c>
      <c r="T135" s="55">
        <v>0</v>
      </c>
      <c r="U135" s="55">
        <v>0</v>
      </c>
      <c r="V135" s="55">
        <v>0</v>
      </c>
      <c r="W135" s="55">
        <v>0</v>
      </c>
      <c r="X135" s="55">
        <v>0</v>
      </c>
    </row>
    <row r="136" ht="25.5" customHeight="1" spans="1:24">
      <c r="A136" s="19" t="s">
        <v>639</v>
      </c>
      <c r="B136" s="45" t="s">
        <v>640</v>
      </c>
      <c r="C136" s="46" t="s">
        <v>641</v>
      </c>
      <c r="D136" s="19" t="s">
        <v>642</v>
      </c>
      <c r="E136" s="47">
        <v>44348.8113194444</v>
      </c>
      <c r="F136" s="19" t="s">
        <v>295</v>
      </c>
      <c r="G136" s="48" t="s">
        <v>643</v>
      </c>
      <c r="H136" s="55">
        <v>14000</v>
      </c>
      <c r="I136" s="55">
        <f t="shared" si="50"/>
        <v>14000</v>
      </c>
      <c r="J136" s="55">
        <v>0</v>
      </c>
      <c r="K136" s="55">
        <v>0</v>
      </c>
      <c r="L136" s="55">
        <v>0</v>
      </c>
      <c r="M136" s="55">
        <v>0</v>
      </c>
      <c r="N136" s="55">
        <v>0</v>
      </c>
      <c r="O136" s="55">
        <v>0</v>
      </c>
      <c r="P136" s="55">
        <v>0</v>
      </c>
      <c r="Q136" s="55">
        <v>0</v>
      </c>
      <c r="R136" s="55">
        <v>0</v>
      </c>
      <c r="S136" s="55">
        <v>0</v>
      </c>
      <c r="T136" s="55">
        <v>0</v>
      </c>
      <c r="U136" s="55">
        <v>0</v>
      </c>
      <c r="V136" s="55">
        <v>14000</v>
      </c>
      <c r="W136" s="55">
        <v>0</v>
      </c>
      <c r="X136" s="55">
        <v>0</v>
      </c>
    </row>
    <row r="137" ht="25.5" customHeight="1" spans="1:24">
      <c r="A137" s="19" t="s">
        <v>639</v>
      </c>
      <c r="B137" s="45" t="s">
        <v>640</v>
      </c>
      <c r="C137" s="46" t="s">
        <v>644</v>
      </c>
      <c r="D137" s="19" t="s">
        <v>645</v>
      </c>
      <c r="E137" s="47">
        <v>44425.8588078704</v>
      </c>
      <c r="F137" s="19" t="s">
        <v>295</v>
      </c>
      <c r="G137" s="48" t="s">
        <v>646</v>
      </c>
      <c r="H137" s="55">
        <v>11700</v>
      </c>
      <c r="I137" s="55">
        <f t="shared" si="50"/>
        <v>11700</v>
      </c>
      <c r="J137" s="55">
        <v>0</v>
      </c>
      <c r="K137" s="55">
        <v>0</v>
      </c>
      <c r="L137" s="55">
        <v>0</v>
      </c>
      <c r="M137" s="55">
        <v>0</v>
      </c>
      <c r="N137" s="55">
        <v>0</v>
      </c>
      <c r="O137" s="55">
        <v>0</v>
      </c>
      <c r="P137" s="55">
        <v>0</v>
      </c>
      <c r="Q137" s="55">
        <v>0</v>
      </c>
      <c r="R137" s="55">
        <v>0</v>
      </c>
      <c r="S137" s="55">
        <v>0</v>
      </c>
      <c r="T137" s="55">
        <v>0</v>
      </c>
      <c r="U137" s="55">
        <v>0</v>
      </c>
      <c r="V137" s="55">
        <v>11700</v>
      </c>
      <c r="W137" s="55">
        <v>0</v>
      </c>
      <c r="X137" s="55">
        <v>0</v>
      </c>
    </row>
    <row r="138" ht="25.5" customHeight="1" spans="1:24">
      <c r="A138" s="19" t="s">
        <v>570</v>
      </c>
      <c r="B138" s="45" t="s">
        <v>647</v>
      </c>
      <c r="C138" s="46"/>
      <c r="D138" s="19"/>
      <c r="E138" s="47"/>
      <c r="F138" s="19"/>
      <c r="G138" s="48"/>
      <c r="H138" s="55">
        <v>34.32</v>
      </c>
      <c r="I138" s="55">
        <f>I139</f>
        <v>34</v>
      </c>
      <c r="J138" s="55">
        <f t="shared" ref="J138:X138" si="51">J139</f>
        <v>0</v>
      </c>
      <c r="K138" s="55">
        <f t="shared" si="51"/>
        <v>2</v>
      </c>
      <c r="L138" s="55">
        <f t="shared" si="51"/>
        <v>7</v>
      </c>
      <c r="M138" s="55">
        <f t="shared" si="51"/>
        <v>3</v>
      </c>
      <c r="N138" s="55">
        <f t="shared" si="51"/>
        <v>2</v>
      </c>
      <c r="O138" s="55">
        <f t="shared" si="51"/>
        <v>4</v>
      </c>
      <c r="P138" s="55">
        <f t="shared" si="51"/>
        <v>3</v>
      </c>
      <c r="Q138" s="55">
        <f t="shared" si="51"/>
        <v>3</v>
      </c>
      <c r="R138" s="55">
        <f t="shared" si="51"/>
        <v>2</v>
      </c>
      <c r="S138" s="55">
        <f t="shared" si="51"/>
        <v>2</v>
      </c>
      <c r="T138" s="55">
        <f t="shared" si="51"/>
        <v>3</v>
      </c>
      <c r="U138" s="55">
        <f t="shared" si="51"/>
        <v>2</v>
      </c>
      <c r="V138" s="55">
        <f t="shared" si="51"/>
        <v>1</v>
      </c>
      <c r="W138" s="55">
        <f t="shared" si="51"/>
        <v>0</v>
      </c>
      <c r="X138" s="55">
        <f t="shared" si="51"/>
        <v>0</v>
      </c>
    </row>
    <row r="139" ht="25.5" customHeight="1" spans="1:24">
      <c r="A139" s="19" t="s">
        <v>648</v>
      </c>
      <c r="B139" s="45" t="s">
        <v>649</v>
      </c>
      <c r="C139" s="46" t="s">
        <v>650</v>
      </c>
      <c r="D139" s="19" t="s">
        <v>651</v>
      </c>
      <c r="E139" s="47">
        <v>44300.8121296296</v>
      </c>
      <c r="F139" s="19" t="s">
        <v>295</v>
      </c>
      <c r="G139" s="48" t="s">
        <v>652</v>
      </c>
      <c r="H139" s="55">
        <v>34.32</v>
      </c>
      <c r="I139" s="55">
        <f t="shared" si="50"/>
        <v>34</v>
      </c>
      <c r="J139" s="55">
        <v>0</v>
      </c>
      <c r="K139" s="55">
        <v>2</v>
      </c>
      <c r="L139" s="55">
        <v>7</v>
      </c>
      <c r="M139" s="55">
        <v>3</v>
      </c>
      <c r="N139" s="55">
        <v>2</v>
      </c>
      <c r="O139" s="55">
        <v>4</v>
      </c>
      <c r="P139" s="55">
        <v>3</v>
      </c>
      <c r="Q139" s="55">
        <v>3</v>
      </c>
      <c r="R139" s="55">
        <v>2</v>
      </c>
      <c r="S139" s="55">
        <v>2</v>
      </c>
      <c r="T139" s="55">
        <v>3</v>
      </c>
      <c r="U139" s="55">
        <v>2</v>
      </c>
      <c r="V139" s="55">
        <v>1</v>
      </c>
      <c r="W139" s="55">
        <v>0</v>
      </c>
      <c r="X139" s="55">
        <v>0</v>
      </c>
    </row>
    <row r="140" ht="25.5" customHeight="1" spans="1:24">
      <c r="A140" s="19" t="s">
        <v>653</v>
      </c>
      <c r="B140" s="45" t="s">
        <v>654</v>
      </c>
      <c r="C140" s="46"/>
      <c r="D140" s="19"/>
      <c r="E140" s="47"/>
      <c r="F140" s="19"/>
      <c r="G140" s="48"/>
      <c r="H140" s="55">
        <v>26558.81</v>
      </c>
      <c r="I140" s="55">
        <f>I141+I145+I147</f>
        <v>26559</v>
      </c>
      <c r="J140" s="55">
        <f t="shared" ref="J140:X140" si="52">J141+J145+J147</f>
        <v>224</v>
      </c>
      <c r="K140" s="55">
        <f t="shared" si="52"/>
        <v>1380</v>
      </c>
      <c r="L140" s="55">
        <f t="shared" si="52"/>
        <v>724</v>
      </c>
      <c r="M140" s="55">
        <f t="shared" si="52"/>
        <v>2535</v>
      </c>
      <c r="N140" s="55">
        <f t="shared" si="52"/>
        <v>2910</v>
      </c>
      <c r="O140" s="55">
        <f t="shared" si="52"/>
        <v>1102</v>
      </c>
      <c r="P140" s="55">
        <f t="shared" si="52"/>
        <v>40</v>
      </c>
      <c r="Q140" s="55">
        <f t="shared" si="52"/>
        <v>6095</v>
      </c>
      <c r="R140" s="55">
        <f t="shared" si="52"/>
        <v>2312</v>
      </c>
      <c r="S140" s="55">
        <f t="shared" si="52"/>
        <v>3200</v>
      </c>
      <c r="T140" s="55">
        <f t="shared" si="52"/>
        <v>1119</v>
      </c>
      <c r="U140" s="55">
        <f t="shared" si="52"/>
        <v>4818</v>
      </c>
      <c r="V140" s="55">
        <f t="shared" si="52"/>
        <v>0</v>
      </c>
      <c r="W140" s="55">
        <f t="shared" si="52"/>
        <v>100</v>
      </c>
      <c r="X140" s="55">
        <f t="shared" si="52"/>
        <v>0</v>
      </c>
    </row>
    <row r="141" ht="25.5" customHeight="1" spans="1:24">
      <c r="A141" s="19" t="s">
        <v>346</v>
      </c>
      <c r="B141" s="45" t="s">
        <v>655</v>
      </c>
      <c r="C141" s="46"/>
      <c r="D141" s="19"/>
      <c r="E141" s="47"/>
      <c r="F141" s="19"/>
      <c r="G141" s="48"/>
      <c r="H141" s="55">
        <v>26191</v>
      </c>
      <c r="I141" s="55">
        <f>SUM(I142:I144)</f>
        <v>26191</v>
      </c>
      <c r="J141" s="55">
        <f t="shared" ref="J141:X141" si="53">SUM(J142:J144)</f>
        <v>0</v>
      </c>
      <c r="K141" s="55">
        <f t="shared" si="53"/>
        <v>1380</v>
      </c>
      <c r="L141" s="55">
        <f t="shared" si="53"/>
        <v>650</v>
      </c>
      <c r="M141" s="55">
        <f t="shared" si="53"/>
        <v>2505</v>
      </c>
      <c r="N141" s="55">
        <f t="shared" si="53"/>
        <v>2910</v>
      </c>
      <c r="O141" s="55">
        <f t="shared" si="53"/>
        <v>1102</v>
      </c>
      <c r="P141" s="55">
        <f t="shared" si="53"/>
        <v>0</v>
      </c>
      <c r="Q141" s="55">
        <f t="shared" si="53"/>
        <v>6095</v>
      </c>
      <c r="R141" s="55">
        <f t="shared" si="53"/>
        <v>2312</v>
      </c>
      <c r="S141" s="55">
        <f t="shared" si="53"/>
        <v>3200</v>
      </c>
      <c r="T141" s="55">
        <f t="shared" si="53"/>
        <v>1119</v>
      </c>
      <c r="U141" s="55">
        <f t="shared" si="53"/>
        <v>4818</v>
      </c>
      <c r="V141" s="55">
        <f t="shared" si="53"/>
        <v>0</v>
      </c>
      <c r="W141" s="55">
        <f t="shared" si="53"/>
        <v>100</v>
      </c>
      <c r="X141" s="55">
        <f t="shared" si="53"/>
        <v>0</v>
      </c>
    </row>
    <row r="142" ht="25.5" customHeight="1" spans="1:24">
      <c r="A142" s="19" t="s">
        <v>656</v>
      </c>
      <c r="B142" s="45" t="s">
        <v>657</v>
      </c>
      <c r="C142" s="46" t="s">
        <v>658</v>
      </c>
      <c r="D142" s="19" t="s">
        <v>659</v>
      </c>
      <c r="E142" s="47">
        <v>44349.7046527778</v>
      </c>
      <c r="F142" s="19" t="s">
        <v>295</v>
      </c>
      <c r="G142" s="48" t="s">
        <v>660</v>
      </c>
      <c r="H142" s="55">
        <v>19097</v>
      </c>
      <c r="I142" s="55">
        <f t="shared" si="50"/>
        <v>19097</v>
      </c>
      <c r="J142" s="55">
        <v>0</v>
      </c>
      <c r="K142" s="55">
        <v>1280</v>
      </c>
      <c r="L142" s="55">
        <v>0</v>
      </c>
      <c r="M142" s="55">
        <v>1080</v>
      </c>
      <c r="N142" s="55">
        <v>1600</v>
      </c>
      <c r="O142" s="55">
        <v>0</v>
      </c>
      <c r="P142" s="55">
        <v>0</v>
      </c>
      <c r="Q142" s="55">
        <v>5920</v>
      </c>
      <c r="R142" s="55">
        <v>664</v>
      </c>
      <c r="S142" s="55">
        <v>2880</v>
      </c>
      <c r="T142" s="55">
        <v>959</v>
      </c>
      <c r="U142" s="55">
        <v>4714</v>
      </c>
      <c r="V142" s="55">
        <v>0</v>
      </c>
      <c r="W142" s="55">
        <v>0</v>
      </c>
      <c r="X142" s="55">
        <v>0</v>
      </c>
    </row>
    <row r="143" ht="25.5" customHeight="1" spans="1:24">
      <c r="A143" s="19" t="s">
        <v>661</v>
      </c>
      <c r="B143" s="45" t="s">
        <v>662</v>
      </c>
      <c r="C143" s="46" t="s">
        <v>663</v>
      </c>
      <c r="D143" s="19" t="s">
        <v>664</v>
      </c>
      <c r="E143" s="47">
        <v>44533.7837962963</v>
      </c>
      <c r="F143" s="19" t="s">
        <v>295</v>
      </c>
      <c r="G143" s="48" t="s">
        <v>665</v>
      </c>
      <c r="H143" s="55">
        <v>500</v>
      </c>
      <c r="I143" s="55">
        <f t="shared" si="50"/>
        <v>500</v>
      </c>
      <c r="J143" s="55">
        <v>0</v>
      </c>
      <c r="K143" s="55">
        <v>100</v>
      </c>
      <c r="L143" s="55">
        <v>100</v>
      </c>
      <c r="M143" s="55">
        <v>0</v>
      </c>
      <c r="N143" s="55">
        <v>0</v>
      </c>
      <c r="O143" s="55">
        <v>0</v>
      </c>
      <c r="P143" s="55">
        <v>0</v>
      </c>
      <c r="Q143" s="55">
        <v>100</v>
      </c>
      <c r="R143" s="55">
        <v>100</v>
      </c>
      <c r="S143" s="55">
        <v>0</v>
      </c>
      <c r="T143" s="55">
        <v>0</v>
      </c>
      <c r="U143" s="55">
        <v>0</v>
      </c>
      <c r="V143" s="55">
        <v>0</v>
      </c>
      <c r="W143" s="55">
        <v>100</v>
      </c>
      <c r="X143" s="55">
        <v>0</v>
      </c>
    </row>
    <row r="144" ht="25.5" customHeight="1" spans="1:24">
      <c r="A144" s="19" t="s">
        <v>661</v>
      </c>
      <c r="B144" s="45" t="s">
        <v>662</v>
      </c>
      <c r="C144" s="46" t="s">
        <v>666</v>
      </c>
      <c r="D144" s="19" t="s">
        <v>667</v>
      </c>
      <c r="E144" s="47">
        <v>44558.8514930556</v>
      </c>
      <c r="F144" s="19" t="s">
        <v>295</v>
      </c>
      <c r="G144" s="48" t="s">
        <v>668</v>
      </c>
      <c r="H144" s="55">
        <v>6594</v>
      </c>
      <c r="I144" s="55">
        <f t="shared" si="50"/>
        <v>6594</v>
      </c>
      <c r="J144" s="55">
        <v>0</v>
      </c>
      <c r="K144" s="55">
        <v>0</v>
      </c>
      <c r="L144" s="55">
        <v>550</v>
      </c>
      <c r="M144" s="55">
        <v>1425</v>
      </c>
      <c r="N144" s="55">
        <v>1310</v>
      </c>
      <c r="O144" s="55">
        <v>1102</v>
      </c>
      <c r="P144" s="55">
        <v>0</v>
      </c>
      <c r="Q144" s="55">
        <v>75</v>
      </c>
      <c r="R144" s="55">
        <v>1548</v>
      </c>
      <c r="S144" s="55">
        <v>320</v>
      </c>
      <c r="T144" s="55">
        <v>160</v>
      </c>
      <c r="U144" s="55">
        <v>104</v>
      </c>
      <c r="V144" s="55">
        <v>0</v>
      </c>
      <c r="W144" s="55">
        <v>0</v>
      </c>
      <c r="X144" s="55">
        <v>0</v>
      </c>
    </row>
    <row r="145" ht="25.5" customHeight="1" spans="1:24">
      <c r="A145" s="19" t="s">
        <v>570</v>
      </c>
      <c r="B145" s="45" t="s">
        <v>669</v>
      </c>
      <c r="C145" s="46"/>
      <c r="D145" s="19"/>
      <c r="E145" s="47"/>
      <c r="F145" s="19"/>
      <c r="G145" s="48"/>
      <c r="H145" s="55">
        <v>70</v>
      </c>
      <c r="I145" s="55">
        <f>I146</f>
        <v>70</v>
      </c>
      <c r="J145" s="55">
        <f t="shared" ref="J145:X145" si="54">J146</f>
        <v>0</v>
      </c>
      <c r="K145" s="55">
        <f t="shared" si="54"/>
        <v>0</v>
      </c>
      <c r="L145" s="55">
        <f t="shared" si="54"/>
        <v>0</v>
      </c>
      <c r="M145" s="55">
        <f t="shared" si="54"/>
        <v>30</v>
      </c>
      <c r="N145" s="55">
        <f t="shared" si="54"/>
        <v>0</v>
      </c>
      <c r="O145" s="55">
        <f t="shared" si="54"/>
        <v>0</v>
      </c>
      <c r="P145" s="55">
        <f t="shared" si="54"/>
        <v>40</v>
      </c>
      <c r="Q145" s="55">
        <f t="shared" si="54"/>
        <v>0</v>
      </c>
      <c r="R145" s="55">
        <f t="shared" si="54"/>
        <v>0</v>
      </c>
      <c r="S145" s="55">
        <f t="shared" si="54"/>
        <v>0</v>
      </c>
      <c r="T145" s="55">
        <f t="shared" si="54"/>
        <v>0</v>
      </c>
      <c r="U145" s="55">
        <f t="shared" si="54"/>
        <v>0</v>
      </c>
      <c r="V145" s="55">
        <f t="shared" si="54"/>
        <v>0</v>
      </c>
      <c r="W145" s="55">
        <f t="shared" si="54"/>
        <v>0</v>
      </c>
      <c r="X145" s="55">
        <f t="shared" si="54"/>
        <v>0</v>
      </c>
    </row>
    <row r="146" ht="25.5" customHeight="1" spans="1:24">
      <c r="A146" s="19" t="s">
        <v>670</v>
      </c>
      <c r="B146" s="45" t="s">
        <v>671</v>
      </c>
      <c r="C146" s="46" t="s">
        <v>672</v>
      </c>
      <c r="D146" s="19" t="s">
        <v>673</v>
      </c>
      <c r="E146" s="47">
        <v>44396.8495949074</v>
      </c>
      <c r="F146" s="19" t="s">
        <v>295</v>
      </c>
      <c r="G146" s="48" t="s">
        <v>674</v>
      </c>
      <c r="H146" s="55">
        <v>70</v>
      </c>
      <c r="I146" s="55">
        <f t="shared" si="50"/>
        <v>70</v>
      </c>
      <c r="J146" s="55">
        <v>0</v>
      </c>
      <c r="K146" s="55">
        <v>0</v>
      </c>
      <c r="L146" s="55">
        <v>0</v>
      </c>
      <c r="M146" s="55">
        <v>30</v>
      </c>
      <c r="N146" s="55">
        <v>0</v>
      </c>
      <c r="O146" s="55">
        <v>0</v>
      </c>
      <c r="P146" s="55">
        <v>40</v>
      </c>
      <c r="Q146" s="55">
        <v>0</v>
      </c>
      <c r="R146" s="55">
        <v>0</v>
      </c>
      <c r="S146" s="55">
        <v>0</v>
      </c>
      <c r="T146" s="55">
        <v>0</v>
      </c>
      <c r="U146" s="55">
        <v>0</v>
      </c>
      <c r="V146" s="55">
        <v>0</v>
      </c>
      <c r="W146" s="55">
        <v>0</v>
      </c>
      <c r="X146" s="55">
        <v>0</v>
      </c>
    </row>
    <row r="147" ht="25.5" customHeight="1" spans="1:24">
      <c r="A147" s="19" t="s">
        <v>386</v>
      </c>
      <c r="B147" s="45" t="s">
        <v>675</v>
      </c>
      <c r="C147" s="46"/>
      <c r="D147" s="19"/>
      <c r="E147" s="47"/>
      <c r="F147" s="19"/>
      <c r="G147" s="48"/>
      <c r="H147" s="55">
        <v>297.81</v>
      </c>
      <c r="I147" s="55">
        <f>I148</f>
        <v>298</v>
      </c>
      <c r="J147" s="55">
        <f t="shared" ref="J147:X147" si="55">J148</f>
        <v>224</v>
      </c>
      <c r="K147" s="55">
        <f t="shared" si="55"/>
        <v>0</v>
      </c>
      <c r="L147" s="55">
        <f t="shared" si="55"/>
        <v>74</v>
      </c>
      <c r="M147" s="55">
        <f t="shared" si="55"/>
        <v>0</v>
      </c>
      <c r="N147" s="55">
        <f t="shared" si="55"/>
        <v>0</v>
      </c>
      <c r="O147" s="55">
        <f t="shared" si="55"/>
        <v>0</v>
      </c>
      <c r="P147" s="55">
        <f t="shared" si="55"/>
        <v>0</v>
      </c>
      <c r="Q147" s="55">
        <f t="shared" si="55"/>
        <v>0</v>
      </c>
      <c r="R147" s="55">
        <f t="shared" si="55"/>
        <v>0</v>
      </c>
      <c r="S147" s="55">
        <f t="shared" si="55"/>
        <v>0</v>
      </c>
      <c r="T147" s="55">
        <f t="shared" si="55"/>
        <v>0</v>
      </c>
      <c r="U147" s="55">
        <f t="shared" si="55"/>
        <v>0</v>
      </c>
      <c r="V147" s="55">
        <f t="shared" si="55"/>
        <v>0</v>
      </c>
      <c r="W147" s="55">
        <f t="shared" si="55"/>
        <v>0</v>
      </c>
      <c r="X147" s="55">
        <f t="shared" si="55"/>
        <v>0</v>
      </c>
    </row>
    <row r="148" ht="25.5" customHeight="1" spans="1:24">
      <c r="A148" s="19" t="s">
        <v>676</v>
      </c>
      <c r="B148" s="45" t="s">
        <v>677</v>
      </c>
      <c r="C148" s="46" t="s">
        <v>678</v>
      </c>
      <c r="D148" s="19" t="s">
        <v>679</v>
      </c>
      <c r="E148" s="47">
        <v>44396.7602430556</v>
      </c>
      <c r="F148" s="19" t="s">
        <v>295</v>
      </c>
      <c r="G148" s="48" t="s">
        <v>680</v>
      </c>
      <c r="H148" s="55">
        <v>297.81</v>
      </c>
      <c r="I148" s="55">
        <f t="shared" si="50"/>
        <v>298</v>
      </c>
      <c r="J148" s="55">
        <v>224</v>
      </c>
      <c r="K148" s="55">
        <v>0</v>
      </c>
      <c r="L148" s="55">
        <v>74</v>
      </c>
      <c r="M148" s="55">
        <v>0</v>
      </c>
      <c r="N148" s="55">
        <v>0</v>
      </c>
      <c r="O148" s="55">
        <v>0</v>
      </c>
      <c r="P148" s="55">
        <v>0</v>
      </c>
      <c r="Q148" s="55">
        <v>0</v>
      </c>
      <c r="R148" s="55">
        <v>0</v>
      </c>
      <c r="S148" s="55">
        <v>0</v>
      </c>
      <c r="T148" s="55">
        <v>0</v>
      </c>
      <c r="U148" s="55">
        <v>0</v>
      </c>
      <c r="V148" s="55">
        <v>0</v>
      </c>
      <c r="W148" s="55">
        <v>0</v>
      </c>
      <c r="X148" s="55">
        <v>0</v>
      </c>
    </row>
    <row r="149" ht="25.5" customHeight="1" spans="1:24">
      <c r="A149" s="19" t="s">
        <v>681</v>
      </c>
      <c r="B149" s="45" t="s">
        <v>682</v>
      </c>
      <c r="C149" s="46"/>
      <c r="D149" s="19"/>
      <c r="E149" s="47"/>
      <c r="F149" s="19"/>
      <c r="G149" s="48"/>
      <c r="H149" s="55">
        <v>7593.37</v>
      </c>
      <c r="I149" s="55">
        <f>I150+I152+I157</f>
        <v>7593</v>
      </c>
      <c r="J149" s="55">
        <f t="shared" ref="J149:X149" si="56">J150+J152+J157</f>
        <v>50</v>
      </c>
      <c r="K149" s="55">
        <f t="shared" si="56"/>
        <v>1134</v>
      </c>
      <c r="L149" s="55">
        <f t="shared" si="56"/>
        <v>117</v>
      </c>
      <c r="M149" s="55">
        <f t="shared" si="56"/>
        <v>15</v>
      </c>
      <c r="N149" s="55">
        <f t="shared" si="56"/>
        <v>484</v>
      </c>
      <c r="O149" s="55">
        <f t="shared" si="56"/>
        <v>541</v>
      </c>
      <c r="P149" s="55">
        <f t="shared" si="56"/>
        <v>533</v>
      </c>
      <c r="Q149" s="55">
        <f t="shared" si="56"/>
        <v>50</v>
      </c>
      <c r="R149" s="55">
        <f t="shared" si="56"/>
        <v>53</v>
      </c>
      <c r="S149" s="55">
        <f t="shared" si="56"/>
        <v>0</v>
      </c>
      <c r="T149" s="55">
        <f t="shared" si="56"/>
        <v>104</v>
      </c>
      <c r="U149" s="55">
        <f t="shared" si="56"/>
        <v>1066</v>
      </c>
      <c r="V149" s="55">
        <f t="shared" si="56"/>
        <v>97</v>
      </c>
      <c r="W149" s="55">
        <f t="shared" si="56"/>
        <v>3349</v>
      </c>
      <c r="X149" s="55">
        <f t="shared" si="56"/>
        <v>0</v>
      </c>
    </row>
    <row r="150" ht="25.5" customHeight="1" spans="1:24">
      <c r="A150" s="19" t="s">
        <v>346</v>
      </c>
      <c r="B150" s="45" t="s">
        <v>683</v>
      </c>
      <c r="C150" s="46"/>
      <c r="D150" s="19"/>
      <c r="E150" s="47"/>
      <c r="F150" s="19"/>
      <c r="G150" s="48"/>
      <c r="H150" s="55">
        <v>500</v>
      </c>
      <c r="I150" s="55">
        <f>I151</f>
        <v>500</v>
      </c>
      <c r="J150" s="55">
        <f t="shared" ref="J150:X150" si="57">J151</f>
        <v>0</v>
      </c>
      <c r="K150" s="55">
        <f t="shared" si="57"/>
        <v>0</v>
      </c>
      <c r="L150" s="55">
        <f t="shared" si="57"/>
        <v>0</v>
      </c>
      <c r="M150" s="55">
        <f t="shared" si="57"/>
        <v>0</v>
      </c>
      <c r="N150" s="55">
        <f t="shared" si="57"/>
        <v>0</v>
      </c>
      <c r="O150" s="55">
        <f t="shared" si="57"/>
        <v>0</v>
      </c>
      <c r="P150" s="55">
        <f t="shared" si="57"/>
        <v>0</v>
      </c>
      <c r="Q150" s="55">
        <f t="shared" si="57"/>
        <v>0</v>
      </c>
      <c r="R150" s="55">
        <f t="shared" si="57"/>
        <v>0</v>
      </c>
      <c r="S150" s="55">
        <f t="shared" si="57"/>
        <v>0</v>
      </c>
      <c r="T150" s="55">
        <f t="shared" si="57"/>
        <v>0</v>
      </c>
      <c r="U150" s="55">
        <f t="shared" si="57"/>
        <v>500</v>
      </c>
      <c r="V150" s="55">
        <f t="shared" si="57"/>
        <v>0</v>
      </c>
      <c r="W150" s="55">
        <f t="shared" si="57"/>
        <v>0</v>
      </c>
      <c r="X150" s="55">
        <f t="shared" si="57"/>
        <v>0</v>
      </c>
    </row>
    <row r="151" ht="25.5" customHeight="1" spans="1:24">
      <c r="A151" s="19" t="s">
        <v>684</v>
      </c>
      <c r="B151" s="45" t="s">
        <v>685</v>
      </c>
      <c r="C151" s="46" t="s">
        <v>686</v>
      </c>
      <c r="D151" s="19" t="s">
        <v>687</v>
      </c>
      <c r="E151" s="47">
        <v>44214.4816319444</v>
      </c>
      <c r="F151" s="19" t="s">
        <v>295</v>
      </c>
      <c r="G151" s="48" t="s">
        <v>688</v>
      </c>
      <c r="H151" s="55">
        <v>500</v>
      </c>
      <c r="I151" s="55">
        <f t="shared" si="50"/>
        <v>500</v>
      </c>
      <c r="J151" s="55">
        <v>0</v>
      </c>
      <c r="K151" s="55">
        <v>0</v>
      </c>
      <c r="L151" s="55">
        <v>0</v>
      </c>
      <c r="M151" s="55">
        <v>0</v>
      </c>
      <c r="N151" s="55">
        <v>0</v>
      </c>
      <c r="O151" s="55">
        <v>0</v>
      </c>
      <c r="P151" s="55">
        <v>0</v>
      </c>
      <c r="Q151" s="55">
        <v>0</v>
      </c>
      <c r="R151" s="55">
        <v>0</v>
      </c>
      <c r="S151" s="55">
        <v>0</v>
      </c>
      <c r="T151" s="55">
        <v>0</v>
      </c>
      <c r="U151" s="55">
        <v>500</v>
      </c>
      <c r="V151" s="55">
        <v>0</v>
      </c>
      <c r="W151" s="55">
        <v>0</v>
      </c>
      <c r="X151" s="55">
        <v>0</v>
      </c>
    </row>
    <row r="152" ht="25.5" customHeight="1" spans="1:24">
      <c r="A152" s="19" t="s">
        <v>337</v>
      </c>
      <c r="B152" s="45" t="s">
        <v>689</v>
      </c>
      <c r="C152" s="46"/>
      <c r="D152" s="19"/>
      <c r="E152" s="47"/>
      <c r="F152" s="19"/>
      <c r="G152" s="48"/>
      <c r="H152" s="55">
        <v>5122.37</v>
      </c>
      <c r="I152" s="55">
        <f>SUM(I153:I156)</f>
        <v>5122</v>
      </c>
      <c r="J152" s="55">
        <f t="shared" ref="J152:X152" si="58">SUM(J153:J156)</f>
        <v>50</v>
      </c>
      <c r="K152" s="55">
        <f t="shared" si="58"/>
        <v>771</v>
      </c>
      <c r="L152" s="55">
        <f t="shared" si="58"/>
        <v>117</v>
      </c>
      <c r="M152" s="55">
        <f t="shared" si="58"/>
        <v>15</v>
      </c>
      <c r="N152" s="55">
        <f t="shared" si="58"/>
        <v>356</v>
      </c>
      <c r="O152" s="55">
        <f t="shared" si="58"/>
        <v>41</v>
      </c>
      <c r="P152" s="55">
        <f t="shared" si="58"/>
        <v>33</v>
      </c>
      <c r="Q152" s="55">
        <f t="shared" si="58"/>
        <v>50</v>
      </c>
      <c r="R152" s="55">
        <f t="shared" si="58"/>
        <v>53</v>
      </c>
      <c r="S152" s="55">
        <f t="shared" si="58"/>
        <v>0</v>
      </c>
      <c r="T152" s="55">
        <f t="shared" si="58"/>
        <v>104</v>
      </c>
      <c r="U152" s="55">
        <f t="shared" si="58"/>
        <v>86</v>
      </c>
      <c r="V152" s="55">
        <f t="shared" si="58"/>
        <v>97</v>
      </c>
      <c r="W152" s="55">
        <f t="shared" si="58"/>
        <v>3349</v>
      </c>
      <c r="X152" s="55">
        <f t="shared" si="58"/>
        <v>0</v>
      </c>
    </row>
    <row r="153" ht="25.5" customHeight="1" spans="1:24">
      <c r="A153" s="19" t="s">
        <v>690</v>
      </c>
      <c r="B153" s="45" t="s">
        <v>691</v>
      </c>
      <c r="C153" s="46" t="s">
        <v>692</v>
      </c>
      <c r="D153" s="19" t="s">
        <v>693</v>
      </c>
      <c r="E153" s="47">
        <v>44425.4314930556</v>
      </c>
      <c r="F153" s="19" t="s">
        <v>295</v>
      </c>
      <c r="G153" s="48" t="s">
        <v>694</v>
      </c>
      <c r="H153" s="55">
        <v>1767</v>
      </c>
      <c r="I153" s="55">
        <f t="shared" si="50"/>
        <v>1767</v>
      </c>
      <c r="J153" s="55">
        <v>0</v>
      </c>
      <c r="K153" s="55">
        <v>371</v>
      </c>
      <c r="L153" s="55">
        <v>32</v>
      </c>
      <c r="M153" s="55">
        <v>0</v>
      </c>
      <c r="N153" s="55">
        <v>165</v>
      </c>
      <c r="O153" s="55">
        <v>0</v>
      </c>
      <c r="P153" s="55">
        <v>0</v>
      </c>
      <c r="Q153" s="55">
        <v>15</v>
      </c>
      <c r="R153" s="55">
        <v>25</v>
      </c>
      <c r="S153" s="55">
        <v>0</v>
      </c>
      <c r="T153" s="55">
        <v>0</v>
      </c>
      <c r="U153" s="55">
        <v>51</v>
      </c>
      <c r="V153" s="55">
        <v>27</v>
      </c>
      <c r="W153" s="55">
        <v>1081</v>
      </c>
      <c r="X153" s="55">
        <v>0</v>
      </c>
    </row>
    <row r="154" ht="25.5" customHeight="1" spans="1:24">
      <c r="A154" s="19" t="s">
        <v>690</v>
      </c>
      <c r="B154" s="45" t="s">
        <v>691</v>
      </c>
      <c r="C154" s="46" t="s">
        <v>695</v>
      </c>
      <c r="D154" s="19" t="s">
        <v>696</v>
      </c>
      <c r="E154" s="47">
        <v>44553.6915856482</v>
      </c>
      <c r="F154" s="19" t="s">
        <v>295</v>
      </c>
      <c r="G154" s="48" t="s">
        <v>697</v>
      </c>
      <c r="H154" s="55">
        <v>622.37</v>
      </c>
      <c r="I154" s="55">
        <f t="shared" si="50"/>
        <v>622</v>
      </c>
      <c r="J154" s="55">
        <v>50</v>
      </c>
      <c r="K154" s="55">
        <v>0</v>
      </c>
      <c r="L154" s="55">
        <v>0</v>
      </c>
      <c r="M154" s="55">
        <v>0</v>
      </c>
      <c r="N154" s="55">
        <v>91</v>
      </c>
      <c r="O154" s="55">
        <v>0</v>
      </c>
      <c r="P154" s="55">
        <v>0</v>
      </c>
      <c r="Q154" s="55">
        <v>0</v>
      </c>
      <c r="R154" s="55">
        <v>13</v>
      </c>
      <c r="S154" s="55">
        <v>0</v>
      </c>
      <c r="T154" s="55">
        <v>0</v>
      </c>
      <c r="U154" s="55">
        <v>0</v>
      </c>
      <c r="V154" s="55">
        <v>0</v>
      </c>
      <c r="W154" s="55">
        <v>468</v>
      </c>
      <c r="X154" s="55">
        <v>0</v>
      </c>
    </row>
    <row r="155" ht="25.5" customHeight="1" spans="1:24">
      <c r="A155" s="19" t="s">
        <v>690</v>
      </c>
      <c r="B155" s="45" t="s">
        <v>691</v>
      </c>
      <c r="C155" s="46" t="s">
        <v>698</v>
      </c>
      <c r="D155" s="19" t="s">
        <v>699</v>
      </c>
      <c r="E155" s="47">
        <v>44197.6950115741</v>
      </c>
      <c r="F155" s="19" t="s">
        <v>295</v>
      </c>
      <c r="G155" s="48" t="s">
        <v>700</v>
      </c>
      <c r="H155" s="55">
        <v>1689</v>
      </c>
      <c r="I155" s="55">
        <f t="shared" si="50"/>
        <v>1689</v>
      </c>
      <c r="J155" s="55">
        <v>0</v>
      </c>
      <c r="K155" s="55">
        <v>400</v>
      </c>
      <c r="L155" s="55">
        <v>85</v>
      </c>
      <c r="M155" s="55">
        <v>15</v>
      </c>
      <c r="N155" s="55">
        <v>100</v>
      </c>
      <c r="O155" s="55">
        <v>41</v>
      </c>
      <c r="P155" s="55">
        <v>33</v>
      </c>
      <c r="Q155" s="55">
        <v>35</v>
      </c>
      <c r="R155" s="55">
        <v>15</v>
      </c>
      <c r="S155" s="55">
        <v>0</v>
      </c>
      <c r="T155" s="55">
        <v>104</v>
      </c>
      <c r="U155" s="55">
        <v>35</v>
      </c>
      <c r="V155" s="55">
        <v>70</v>
      </c>
      <c r="W155" s="55">
        <v>756</v>
      </c>
      <c r="X155" s="55">
        <v>0</v>
      </c>
    </row>
    <row r="156" ht="25.5" customHeight="1" spans="1:24">
      <c r="A156" s="19" t="s">
        <v>690</v>
      </c>
      <c r="B156" s="45" t="s">
        <v>691</v>
      </c>
      <c r="C156" s="46" t="s">
        <v>692</v>
      </c>
      <c r="D156" s="19"/>
      <c r="E156" s="47">
        <v>44425.4314930556</v>
      </c>
      <c r="F156" s="19" t="s">
        <v>295</v>
      </c>
      <c r="G156" s="48" t="s">
        <v>694</v>
      </c>
      <c r="H156" s="55">
        <v>1044</v>
      </c>
      <c r="I156" s="55">
        <f>SUM(J156:W156)</f>
        <v>1044</v>
      </c>
      <c r="J156" s="55">
        <v>0</v>
      </c>
      <c r="K156" s="55">
        <v>0</v>
      </c>
      <c r="L156" s="55">
        <v>0</v>
      </c>
      <c r="M156" s="55">
        <v>0</v>
      </c>
      <c r="N156" s="55">
        <v>0</v>
      </c>
      <c r="O156" s="55">
        <v>0</v>
      </c>
      <c r="P156" s="55">
        <v>0</v>
      </c>
      <c r="Q156" s="55">
        <v>0</v>
      </c>
      <c r="R156" s="55">
        <v>0</v>
      </c>
      <c r="S156" s="55">
        <v>0</v>
      </c>
      <c r="T156" s="55">
        <v>0</v>
      </c>
      <c r="U156" s="55">
        <v>0</v>
      </c>
      <c r="V156" s="55">
        <v>0</v>
      </c>
      <c r="W156" s="55">
        <v>1044</v>
      </c>
      <c r="X156" s="55">
        <v>0</v>
      </c>
    </row>
    <row r="157" ht="25.5" customHeight="1" spans="1:24">
      <c r="A157" s="19" t="s">
        <v>328</v>
      </c>
      <c r="B157" s="45" t="s">
        <v>701</v>
      </c>
      <c r="C157" s="46"/>
      <c r="D157" s="19"/>
      <c r="E157" s="47"/>
      <c r="F157" s="19"/>
      <c r="G157" s="48"/>
      <c r="H157" s="55">
        <v>1971</v>
      </c>
      <c r="I157" s="55">
        <f>I158</f>
        <v>1971</v>
      </c>
      <c r="J157" s="55">
        <f t="shared" ref="J157:X157" si="59">J158</f>
        <v>0</v>
      </c>
      <c r="K157" s="55">
        <f t="shared" si="59"/>
        <v>363</v>
      </c>
      <c r="L157" s="55">
        <f t="shared" si="59"/>
        <v>0</v>
      </c>
      <c r="M157" s="55">
        <f t="shared" si="59"/>
        <v>0</v>
      </c>
      <c r="N157" s="55">
        <f t="shared" si="59"/>
        <v>128</v>
      </c>
      <c r="O157" s="55">
        <f t="shared" si="59"/>
        <v>500</v>
      </c>
      <c r="P157" s="55">
        <f t="shared" si="59"/>
        <v>500</v>
      </c>
      <c r="Q157" s="55">
        <f t="shared" si="59"/>
        <v>0</v>
      </c>
      <c r="R157" s="55">
        <f t="shared" si="59"/>
        <v>0</v>
      </c>
      <c r="S157" s="55">
        <f t="shared" si="59"/>
        <v>0</v>
      </c>
      <c r="T157" s="55">
        <f t="shared" si="59"/>
        <v>0</v>
      </c>
      <c r="U157" s="55">
        <f t="shared" si="59"/>
        <v>480</v>
      </c>
      <c r="V157" s="55">
        <f t="shared" si="59"/>
        <v>0</v>
      </c>
      <c r="W157" s="55">
        <f t="shared" si="59"/>
        <v>0</v>
      </c>
      <c r="X157" s="55">
        <f t="shared" si="59"/>
        <v>0</v>
      </c>
    </row>
    <row r="158" ht="25.5" customHeight="1" spans="1:24">
      <c r="A158" s="19" t="s">
        <v>702</v>
      </c>
      <c r="B158" s="45" t="s">
        <v>703</v>
      </c>
      <c r="C158" s="46" t="s">
        <v>704</v>
      </c>
      <c r="D158" s="19" t="s">
        <v>705</v>
      </c>
      <c r="E158" s="47">
        <v>44510.8090162037</v>
      </c>
      <c r="F158" s="19" t="s">
        <v>295</v>
      </c>
      <c r="G158" s="48" t="s">
        <v>706</v>
      </c>
      <c r="H158" s="55">
        <v>1971</v>
      </c>
      <c r="I158" s="55">
        <f t="shared" si="50"/>
        <v>1971</v>
      </c>
      <c r="J158" s="55">
        <v>0</v>
      </c>
      <c r="K158" s="55">
        <v>363</v>
      </c>
      <c r="L158" s="55">
        <v>0</v>
      </c>
      <c r="M158" s="55">
        <v>0</v>
      </c>
      <c r="N158" s="55">
        <v>128</v>
      </c>
      <c r="O158" s="55">
        <v>500</v>
      </c>
      <c r="P158" s="55">
        <v>500</v>
      </c>
      <c r="Q158" s="55">
        <v>0</v>
      </c>
      <c r="R158" s="55">
        <v>0</v>
      </c>
      <c r="S158" s="55">
        <v>0</v>
      </c>
      <c r="T158" s="55">
        <v>0</v>
      </c>
      <c r="U158" s="55">
        <v>480</v>
      </c>
      <c r="V158" s="55">
        <v>0</v>
      </c>
      <c r="W158" s="55">
        <v>0</v>
      </c>
      <c r="X158" s="55">
        <v>0</v>
      </c>
    </row>
    <row r="159" ht="25.5" customHeight="1" spans="1:24">
      <c r="A159" s="19" t="s">
        <v>707</v>
      </c>
      <c r="B159" s="45" t="s">
        <v>708</v>
      </c>
      <c r="C159" s="46"/>
      <c r="D159" s="19"/>
      <c r="E159" s="47"/>
      <c r="F159" s="19"/>
      <c r="G159" s="48"/>
      <c r="H159" s="55">
        <v>147.94</v>
      </c>
      <c r="I159" s="55">
        <f>I160</f>
        <v>148</v>
      </c>
      <c r="J159" s="55">
        <f t="shared" ref="J159:X160" si="60">J160</f>
        <v>0</v>
      </c>
      <c r="K159" s="55">
        <f t="shared" si="60"/>
        <v>37</v>
      </c>
      <c r="L159" s="55">
        <f t="shared" si="60"/>
        <v>19</v>
      </c>
      <c r="M159" s="55">
        <f t="shared" si="60"/>
        <v>9</v>
      </c>
      <c r="N159" s="55">
        <f t="shared" si="60"/>
        <v>6</v>
      </c>
      <c r="O159" s="55">
        <f t="shared" si="60"/>
        <v>16</v>
      </c>
      <c r="P159" s="55">
        <f t="shared" si="60"/>
        <v>15</v>
      </c>
      <c r="Q159" s="55">
        <f t="shared" si="60"/>
        <v>7</v>
      </c>
      <c r="R159" s="55">
        <f t="shared" si="60"/>
        <v>4</v>
      </c>
      <c r="S159" s="55">
        <f t="shared" si="60"/>
        <v>5</v>
      </c>
      <c r="T159" s="55">
        <f t="shared" si="60"/>
        <v>15</v>
      </c>
      <c r="U159" s="55">
        <f t="shared" si="60"/>
        <v>12</v>
      </c>
      <c r="V159" s="55">
        <f t="shared" si="60"/>
        <v>3</v>
      </c>
      <c r="W159" s="55">
        <f t="shared" si="60"/>
        <v>0</v>
      </c>
      <c r="X159" s="55">
        <f t="shared" si="60"/>
        <v>0</v>
      </c>
    </row>
    <row r="160" ht="25.5" customHeight="1" spans="1:24">
      <c r="A160" s="19" t="s">
        <v>468</v>
      </c>
      <c r="B160" s="45" t="s">
        <v>709</v>
      </c>
      <c r="C160" s="46"/>
      <c r="D160" s="19"/>
      <c r="E160" s="47"/>
      <c r="F160" s="19"/>
      <c r="G160" s="48"/>
      <c r="H160" s="55">
        <v>147.94</v>
      </c>
      <c r="I160" s="55">
        <f>I161</f>
        <v>148</v>
      </c>
      <c r="J160" s="55">
        <f t="shared" si="60"/>
        <v>0</v>
      </c>
      <c r="K160" s="55">
        <f t="shared" si="60"/>
        <v>37</v>
      </c>
      <c r="L160" s="55">
        <f t="shared" si="60"/>
        <v>19</v>
      </c>
      <c r="M160" s="55">
        <f t="shared" si="60"/>
        <v>9</v>
      </c>
      <c r="N160" s="55">
        <f t="shared" si="60"/>
        <v>6</v>
      </c>
      <c r="O160" s="55">
        <f t="shared" si="60"/>
        <v>16</v>
      </c>
      <c r="P160" s="55">
        <f t="shared" si="60"/>
        <v>15</v>
      </c>
      <c r="Q160" s="55">
        <f t="shared" si="60"/>
        <v>7</v>
      </c>
      <c r="R160" s="55">
        <f t="shared" si="60"/>
        <v>4</v>
      </c>
      <c r="S160" s="55">
        <f t="shared" si="60"/>
        <v>5</v>
      </c>
      <c r="T160" s="55">
        <f t="shared" si="60"/>
        <v>15</v>
      </c>
      <c r="U160" s="55">
        <f t="shared" si="60"/>
        <v>12</v>
      </c>
      <c r="V160" s="55">
        <f t="shared" si="60"/>
        <v>3</v>
      </c>
      <c r="W160" s="55">
        <f t="shared" si="60"/>
        <v>0</v>
      </c>
      <c r="X160" s="55">
        <f t="shared" si="60"/>
        <v>0</v>
      </c>
    </row>
    <row r="161" ht="25.5" customHeight="1" spans="1:24">
      <c r="A161" s="19" t="s">
        <v>710</v>
      </c>
      <c r="B161" s="45" t="s">
        <v>711</v>
      </c>
      <c r="C161" s="46" t="s">
        <v>712</v>
      </c>
      <c r="D161" s="19" t="s">
        <v>713</v>
      </c>
      <c r="E161" s="47">
        <v>44347.7583449074</v>
      </c>
      <c r="F161" s="19" t="s">
        <v>295</v>
      </c>
      <c r="G161" s="48" t="s">
        <v>714</v>
      </c>
      <c r="H161" s="55">
        <v>147.94</v>
      </c>
      <c r="I161" s="55">
        <f t="shared" si="50"/>
        <v>148</v>
      </c>
      <c r="J161" s="55">
        <v>0</v>
      </c>
      <c r="K161" s="55">
        <v>37</v>
      </c>
      <c r="L161" s="55">
        <v>19</v>
      </c>
      <c r="M161" s="55">
        <v>9</v>
      </c>
      <c r="N161" s="55">
        <v>6</v>
      </c>
      <c r="O161" s="55">
        <v>16</v>
      </c>
      <c r="P161" s="55">
        <v>15</v>
      </c>
      <c r="Q161" s="55">
        <v>7</v>
      </c>
      <c r="R161" s="55">
        <v>4</v>
      </c>
      <c r="S161" s="55">
        <v>5</v>
      </c>
      <c r="T161" s="55">
        <v>15</v>
      </c>
      <c r="U161" s="55">
        <v>12</v>
      </c>
      <c r="V161" s="55">
        <v>3</v>
      </c>
      <c r="W161" s="55">
        <v>0</v>
      </c>
      <c r="X161" s="55">
        <v>0</v>
      </c>
    </row>
    <row r="162" ht="25.5" customHeight="1" spans="1:24">
      <c r="A162" s="19" t="s">
        <v>715</v>
      </c>
      <c r="B162" s="45" t="s">
        <v>716</v>
      </c>
      <c r="C162" s="46"/>
      <c r="D162" s="19"/>
      <c r="E162" s="47"/>
      <c r="F162" s="19"/>
      <c r="G162" s="48"/>
      <c r="H162" s="55">
        <v>1690</v>
      </c>
      <c r="I162" s="55">
        <f>I163</f>
        <v>1690</v>
      </c>
      <c r="J162" s="55">
        <f t="shared" ref="J162:X162" si="61">J163</f>
        <v>1686</v>
      </c>
      <c r="K162" s="55">
        <f t="shared" si="61"/>
        <v>4</v>
      </c>
      <c r="L162" s="55">
        <f t="shared" si="61"/>
        <v>0</v>
      </c>
      <c r="M162" s="55">
        <f t="shared" si="61"/>
        <v>0</v>
      </c>
      <c r="N162" s="55">
        <f t="shared" si="61"/>
        <v>0</v>
      </c>
      <c r="O162" s="55">
        <f t="shared" si="61"/>
        <v>0</v>
      </c>
      <c r="P162" s="55">
        <f t="shared" si="61"/>
        <v>0</v>
      </c>
      <c r="Q162" s="55">
        <f t="shared" si="61"/>
        <v>0</v>
      </c>
      <c r="R162" s="55">
        <f t="shared" si="61"/>
        <v>0</v>
      </c>
      <c r="S162" s="55">
        <f t="shared" si="61"/>
        <v>0</v>
      </c>
      <c r="T162" s="55">
        <f t="shared" si="61"/>
        <v>0</v>
      </c>
      <c r="U162" s="55">
        <f t="shared" si="61"/>
        <v>0</v>
      </c>
      <c r="V162" s="55">
        <f t="shared" si="61"/>
        <v>0</v>
      </c>
      <c r="W162" s="55">
        <f t="shared" si="61"/>
        <v>0</v>
      </c>
      <c r="X162" s="55">
        <f t="shared" si="61"/>
        <v>0</v>
      </c>
    </row>
    <row r="163" ht="25.5" customHeight="1" spans="1:24">
      <c r="A163" s="19" t="s">
        <v>393</v>
      </c>
      <c r="B163" s="45" t="s">
        <v>717</v>
      </c>
      <c r="C163" s="46"/>
      <c r="D163" s="19"/>
      <c r="E163" s="47"/>
      <c r="F163" s="19"/>
      <c r="G163" s="48"/>
      <c r="H163" s="55">
        <v>1690</v>
      </c>
      <c r="I163" s="55">
        <f>SUM(I164:I166)</f>
        <v>1690</v>
      </c>
      <c r="J163" s="55">
        <f t="shared" ref="J163:X163" si="62">SUM(J164:J166)</f>
        <v>1686</v>
      </c>
      <c r="K163" s="55">
        <f t="shared" si="62"/>
        <v>4</v>
      </c>
      <c r="L163" s="55">
        <f t="shared" si="62"/>
        <v>0</v>
      </c>
      <c r="M163" s="55">
        <f t="shared" si="62"/>
        <v>0</v>
      </c>
      <c r="N163" s="55">
        <f t="shared" si="62"/>
        <v>0</v>
      </c>
      <c r="O163" s="55">
        <f t="shared" si="62"/>
        <v>0</v>
      </c>
      <c r="P163" s="55">
        <f t="shared" si="62"/>
        <v>0</v>
      </c>
      <c r="Q163" s="55">
        <f t="shared" si="62"/>
        <v>0</v>
      </c>
      <c r="R163" s="55">
        <f t="shared" si="62"/>
        <v>0</v>
      </c>
      <c r="S163" s="55">
        <f t="shared" si="62"/>
        <v>0</v>
      </c>
      <c r="T163" s="55">
        <f t="shared" si="62"/>
        <v>0</v>
      </c>
      <c r="U163" s="55">
        <f t="shared" si="62"/>
        <v>0</v>
      </c>
      <c r="V163" s="55">
        <f t="shared" si="62"/>
        <v>0</v>
      </c>
      <c r="W163" s="55">
        <f t="shared" si="62"/>
        <v>0</v>
      </c>
      <c r="X163" s="55">
        <f t="shared" si="62"/>
        <v>0</v>
      </c>
    </row>
    <row r="164" ht="25.5" customHeight="1" spans="1:24">
      <c r="A164" s="19" t="s">
        <v>718</v>
      </c>
      <c r="B164" s="45" t="s">
        <v>719</v>
      </c>
      <c r="C164" s="46" t="s">
        <v>720</v>
      </c>
      <c r="D164" s="19" t="s">
        <v>721</v>
      </c>
      <c r="E164" s="47">
        <v>44200.4809722222</v>
      </c>
      <c r="F164" s="19" t="s">
        <v>295</v>
      </c>
      <c r="G164" s="48" t="s">
        <v>722</v>
      </c>
      <c r="H164" s="55">
        <v>1050</v>
      </c>
      <c r="I164" s="55">
        <f t="shared" si="50"/>
        <v>1050</v>
      </c>
      <c r="J164" s="55">
        <v>1050</v>
      </c>
      <c r="K164" s="55">
        <v>0</v>
      </c>
      <c r="L164" s="55">
        <v>0</v>
      </c>
      <c r="M164" s="55">
        <v>0</v>
      </c>
      <c r="N164" s="55">
        <v>0</v>
      </c>
      <c r="O164" s="55">
        <v>0</v>
      </c>
      <c r="P164" s="55">
        <v>0</v>
      </c>
      <c r="Q164" s="55">
        <v>0</v>
      </c>
      <c r="R164" s="55">
        <v>0</v>
      </c>
      <c r="S164" s="55">
        <v>0</v>
      </c>
      <c r="T164" s="55">
        <v>0</v>
      </c>
      <c r="U164" s="55">
        <v>0</v>
      </c>
      <c r="V164" s="55">
        <v>0</v>
      </c>
      <c r="W164" s="55">
        <v>0</v>
      </c>
      <c r="X164" s="55">
        <v>0</v>
      </c>
    </row>
    <row r="165" ht="25.5" customHeight="1" spans="1:24">
      <c r="A165" s="19" t="s">
        <v>718</v>
      </c>
      <c r="B165" s="45" t="s">
        <v>719</v>
      </c>
      <c r="C165" s="46" t="s">
        <v>723</v>
      </c>
      <c r="D165" s="19" t="s">
        <v>724</v>
      </c>
      <c r="E165" s="47">
        <v>44311.5023032407</v>
      </c>
      <c r="F165" s="19" t="s">
        <v>295</v>
      </c>
      <c r="G165" s="48" t="s">
        <v>725</v>
      </c>
      <c r="H165" s="55">
        <v>50</v>
      </c>
      <c r="I165" s="55">
        <f t="shared" si="50"/>
        <v>50</v>
      </c>
      <c r="J165" s="55">
        <v>46</v>
      </c>
      <c r="K165" s="55">
        <v>4</v>
      </c>
      <c r="L165" s="55">
        <v>0</v>
      </c>
      <c r="M165" s="55">
        <v>0</v>
      </c>
      <c r="N165" s="55">
        <v>0</v>
      </c>
      <c r="O165" s="55">
        <v>0</v>
      </c>
      <c r="P165" s="55">
        <v>0</v>
      </c>
      <c r="Q165" s="55">
        <v>0</v>
      </c>
      <c r="R165" s="55">
        <v>0</v>
      </c>
      <c r="S165" s="55">
        <v>0</v>
      </c>
      <c r="T165" s="55">
        <v>0</v>
      </c>
      <c r="U165" s="55">
        <v>0</v>
      </c>
      <c r="V165" s="55">
        <v>0</v>
      </c>
      <c r="W165" s="55">
        <v>0</v>
      </c>
      <c r="X165" s="55">
        <v>0</v>
      </c>
    </row>
    <row r="166" ht="25.5" customHeight="1" spans="1:24">
      <c r="A166" s="19" t="s">
        <v>718</v>
      </c>
      <c r="B166" s="45" t="s">
        <v>719</v>
      </c>
      <c r="C166" s="46" t="s">
        <v>726</v>
      </c>
      <c r="D166" s="19" t="s">
        <v>727</v>
      </c>
      <c r="E166" s="47">
        <v>44411.6911574074</v>
      </c>
      <c r="F166" s="19" t="s">
        <v>295</v>
      </c>
      <c r="G166" s="48" t="s">
        <v>728</v>
      </c>
      <c r="H166" s="55">
        <v>590</v>
      </c>
      <c r="I166" s="55">
        <f t="shared" si="50"/>
        <v>590</v>
      </c>
      <c r="J166" s="55">
        <v>590</v>
      </c>
      <c r="K166" s="55">
        <v>0</v>
      </c>
      <c r="L166" s="55">
        <v>0</v>
      </c>
      <c r="M166" s="55">
        <v>0</v>
      </c>
      <c r="N166" s="55">
        <v>0</v>
      </c>
      <c r="O166" s="55">
        <v>0</v>
      </c>
      <c r="P166" s="55">
        <v>0</v>
      </c>
      <c r="Q166" s="55">
        <v>0</v>
      </c>
      <c r="R166" s="55">
        <v>0</v>
      </c>
      <c r="S166" s="55">
        <v>0</v>
      </c>
      <c r="T166" s="55">
        <v>0</v>
      </c>
      <c r="U166" s="55">
        <v>0</v>
      </c>
      <c r="V166" s="55">
        <v>0</v>
      </c>
      <c r="W166" s="55">
        <v>0</v>
      </c>
      <c r="X166" s="55">
        <v>0</v>
      </c>
    </row>
    <row r="167" ht="25.5" customHeight="1" spans="1:24">
      <c r="A167" s="19" t="s">
        <v>729</v>
      </c>
      <c r="B167" s="45" t="s">
        <v>730</v>
      </c>
      <c r="C167" s="46"/>
      <c r="D167" s="19"/>
      <c r="E167" s="47"/>
      <c r="F167" s="19"/>
      <c r="G167" s="48"/>
      <c r="H167" s="55">
        <v>54754</v>
      </c>
      <c r="I167" s="55">
        <f>I168</f>
        <v>54754</v>
      </c>
      <c r="J167" s="55">
        <f t="shared" ref="J167:X167" si="63">J168</f>
        <v>0</v>
      </c>
      <c r="K167" s="55">
        <f t="shared" si="63"/>
        <v>24730</v>
      </c>
      <c r="L167" s="55">
        <f t="shared" si="63"/>
        <v>6223</v>
      </c>
      <c r="M167" s="55">
        <f t="shared" si="63"/>
        <v>1582</v>
      </c>
      <c r="N167" s="55">
        <f t="shared" si="63"/>
        <v>2967</v>
      </c>
      <c r="O167" s="55">
        <f t="shared" si="63"/>
        <v>1030</v>
      </c>
      <c r="P167" s="55">
        <f t="shared" si="63"/>
        <v>1210</v>
      </c>
      <c r="Q167" s="55">
        <f t="shared" si="63"/>
        <v>6269</v>
      </c>
      <c r="R167" s="55">
        <f t="shared" si="63"/>
        <v>2343</v>
      </c>
      <c r="S167" s="55">
        <f t="shared" si="63"/>
        <v>2390</v>
      </c>
      <c r="T167" s="55">
        <f t="shared" si="63"/>
        <v>901</v>
      </c>
      <c r="U167" s="55">
        <f t="shared" si="63"/>
        <v>4559</v>
      </c>
      <c r="V167" s="55">
        <f t="shared" si="63"/>
        <v>550</v>
      </c>
      <c r="W167" s="55">
        <f t="shared" si="63"/>
        <v>0</v>
      </c>
      <c r="X167" s="55">
        <f t="shared" si="63"/>
        <v>0</v>
      </c>
    </row>
    <row r="168" ht="25.5" customHeight="1" spans="1:24">
      <c r="A168" s="19" t="s">
        <v>393</v>
      </c>
      <c r="B168" s="45" t="s">
        <v>731</v>
      </c>
      <c r="C168" s="46"/>
      <c r="D168" s="19"/>
      <c r="E168" s="47"/>
      <c r="F168" s="19"/>
      <c r="G168" s="48"/>
      <c r="H168" s="55">
        <v>54754</v>
      </c>
      <c r="I168" s="55">
        <f>SUM(I169:I171)</f>
        <v>54754</v>
      </c>
      <c r="J168" s="55">
        <f t="shared" ref="J168:X168" si="64">SUM(J169:J171)</f>
        <v>0</v>
      </c>
      <c r="K168" s="55">
        <f t="shared" si="64"/>
        <v>24730</v>
      </c>
      <c r="L168" s="55">
        <f t="shared" si="64"/>
        <v>6223</v>
      </c>
      <c r="M168" s="55">
        <f t="shared" si="64"/>
        <v>1582</v>
      </c>
      <c r="N168" s="55">
        <f t="shared" si="64"/>
        <v>2967</v>
      </c>
      <c r="O168" s="55">
        <f t="shared" si="64"/>
        <v>1030</v>
      </c>
      <c r="P168" s="55">
        <f t="shared" si="64"/>
        <v>1210</v>
      </c>
      <c r="Q168" s="55">
        <f t="shared" si="64"/>
        <v>6269</v>
      </c>
      <c r="R168" s="55">
        <f t="shared" si="64"/>
        <v>2343</v>
      </c>
      <c r="S168" s="55">
        <f t="shared" si="64"/>
        <v>2390</v>
      </c>
      <c r="T168" s="55">
        <f t="shared" si="64"/>
        <v>901</v>
      </c>
      <c r="U168" s="55">
        <f t="shared" si="64"/>
        <v>4559</v>
      </c>
      <c r="V168" s="55">
        <f t="shared" si="64"/>
        <v>550</v>
      </c>
      <c r="W168" s="55">
        <f t="shared" si="64"/>
        <v>0</v>
      </c>
      <c r="X168" s="55">
        <f t="shared" si="64"/>
        <v>0</v>
      </c>
    </row>
    <row r="169" ht="25.5" customHeight="1" spans="1:24">
      <c r="A169" s="19" t="s">
        <v>732</v>
      </c>
      <c r="B169" s="45" t="s">
        <v>733</v>
      </c>
      <c r="C169" s="46" t="s">
        <v>734</v>
      </c>
      <c r="D169" s="19" t="s">
        <v>735</v>
      </c>
      <c r="E169" s="47">
        <v>44389.5313078704</v>
      </c>
      <c r="F169" s="19" t="s">
        <v>295</v>
      </c>
      <c r="G169" s="48" t="s">
        <v>736</v>
      </c>
      <c r="H169" s="55">
        <v>1550</v>
      </c>
      <c r="I169" s="55">
        <f t="shared" si="50"/>
        <v>1550</v>
      </c>
      <c r="J169" s="55">
        <v>0</v>
      </c>
      <c r="K169" s="55">
        <v>0</v>
      </c>
      <c r="L169" s="55">
        <v>1000</v>
      </c>
      <c r="M169" s="55">
        <v>0</v>
      </c>
      <c r="N169" s="55">
        <v>0</v>
      </c>
      <c r="O169" s="55">
        <v>0</v>
      </c>
      <c r="P169" s="55">
        <v>0</v>
      </c>
      <c r="Q169" s="55">
        <v>0</v>
      </c>
      <c r="R169" s="55">
        <v>0</v>
      </c>
      <c r="S169" s="55">
        <v>0</v>
      </c>
      <c r="T169" s="55">
        <v>0</v>
      </c>
      <c r="U169" s="55">
        <v>0</v>
      </c>
      <c r="V169" s="55">
        <v>550</v>
      </c>
      <c r="W169" s="55">
        <v>0</v>
      </c>
      <c r="X169" s="55">
        <v>0</v>
      </c>
    </row>
    <row r="170" ht="25.5" customHeight="1" spans="1:24">
      <c r="A170" s="19" t="s">
        <v>732</v>
      </c>
      <c r="B170" s="45" t="s">
        <v>733</v>
      </c>
      <c r="C170" s="46" t="s">
        <v>737</v>
      </c>
      <c r="D170" s="19" t="s">
        <v>738</v>
      </c>
      <c r="E170" s="47">
        <v>44414.7126388889</v>
      </c>
      <c r="F170" s="19" t="s">
        <v>295</v>
      </c>
      <c r="G170" s="48" t="s">
        <v>739</v>
      </c>
      <c r="H170" s="55">
        <v>8746</v>
      </c>
      <c r="I170" s="55">
        <f t="shared" si="50"/>
        <v>8746</v>
      </c>
      <c r="J170" s="55">
        <v>0</v>
      </c>
      <c r="K170" s="55">
        <v>0</v>
      </c>
      <c r="L170" s="55">
        <v>2200</v>
      </c>
      <c r="M170" s="55">
        <v>0</v>
      </c>
      <c r="N170" s="55">
        <v>2200</v>
      </c>
      <c r="O170" s="55">
        <v>0</v>
      </c>
      <c r="P170" s="55">
        <v>0</v>
      </c>
      <c r="Q170" s="55">
        <v>450</v>
      </c>
      <c r="R170" s="55">
        <v>546</v>
      </c>
      <c r="S170" s="55">
        <v>1590</v>
      </c>
      <c r="T170" s="55">
        <v>0</v>
      </c>
      <c r="U170" s="55">
        <v>1760</v>
      </c>
      <c r="V170" s="55">
        <v>0</v>
      </c>
      <c r="W170" s="55">
        <v>0</v>
      </c>
      <c r="X170" s="55">
        <v>0</v>
      </c>
    </row>
    <row r="171" ht="25.5" customHeight="1" spans="1:24">
      <c r="A171" s="19" t="s">
        <v>732</v>
      </c>
      <c r="B171" s="45" t="s">
        <v>733</v>
      </c>
      <c r="C171" s="46" t="s">
        <v>740</v>
      </c>
      <c r="D171" s="19" t="s">
        <v>741</v>
      </c>
      <c r="E171" s="47">
        <v>44312.6564699074</v>
      </c>
      <c r="F171" s="19" t="s">
        <v>295</v>
      </c>
      <c r="G171" s="48" t="s">
        <v>742</v>
      </c>
      <c r="H171" s="55">
        <v>44458</v>
      </c>
      <c r="I171" s="55">
        <f t="shared" si="50"/>
        <v>44458</v>
      </c>
      <c r="J171" s="55">
        <v>0</v>
      </c>
      <c r="K171" s="55">
        <v>24730</v>
      </c>
      <c r="L171" s="55">
        <v>3023</v>
      </c>
      <c r="M171" s="55">
        <v>1582</v>
      </c>
      <c r="N171" s="55">
        <v>767</v>
      </c>
      <c r="O171" s="55">
        <v>1030</v>
      </c>
      <c r="P171" s="55">
        <v>1210</v>
      </c>
      <c r="Q171" s="55">
        <v>5819</v>
      </c>
      <c r="R171" s="55">
        <v>1797</v>
      </c>
      <c r="S171" s="55">
        <v>800</v>
      </c>
      <c r="T171" s="55">
        <v>901</v>
      </c>
      <c r="U171" s="55">
        <v>2799</v>
      </c>
      <c r="V171" s="55">
        <v>0</v>
      </c>
      <c r="W171" s="55">
        <v>0</v>
      </c>
      <c r="X171" s="55">
        <v>0</v>
      </c>
    </row>
    <row r="172" ht="25.5" customHeight="1" spans="1:24">
      <c r="A172" s="19" t="s">
        <v>743</v>
      </c>
      <c r="B172" s="45" t="s">
        <v>744</v>
      </c>
      <c r="C172" s="46"/>
      <c r="D172" s="19"/>
      <c r="E172" s="47"/>
      <c r="F172" s="19"/>
      <c r="G172" s="48"/>
      <c r="H172" s="55">
        <v>40</v>
      </c>
      <c r="I172" s="55">
        <f>I173</f>
        <v>40</v>
      </c>
      <c r="J172" s="55">
        <f t="shared" ref="J172:X173" si="65">J173</f>
        <v>0</v>
      </c>
      <c r="K172" s="55">
        <f t="shared" si="65"/>
        <v>0</v>
      </c>
      <c r="L172" s="55">
        <f t="shared" si="65"/>
        <v>0</v>
      </c>
      <c r="M172" s="55">
        <f t="shared" si="65"/>
        <v>0</v>
      </c>
      <c r="N172" s="55">
        <f t="shared" si="65"/>
        <v>0</v>
      </c>
      <c r="O172" s="55">
        <f t="shared" si="65"/>
        <v>40</v>
      </c>
      <c r="P172" s="55">
        <f t="shared" si="65"/>
        <v>0</v>
      </c>
      <c r="Q172" s="55">
        <f t="shared" si="65"/>
        <v>0</v>
      </c>
      <c r="R172" s="55">
        <f t="shared" si="65"/>
        <v>0</v>
      </c>
      <c r="S172" s="55">
        <f t="shared" si="65"/>
        <v>0</v>
      </c>
      <c r="T172" s="55">
        <f t="shared" si="65"/>
        <v>0</v>
      </c>
      <c r="U172" s="55">
        <f t="shared" si="65"/>
        <v>0</v>
      </c>
      <c r="V172" s="55">
        <f t="shared" si="65"/>
        <v>0</v>
      </c>
      <c r="W172" s="55">
        <f t="shared" si="65"/>
        <v>0</v>
      </c>
      <c r="X172" s="55">
        <f t="shared" si="65"/>
        <v>0</v>
      </c>
    </row>
    <row r="173" ht="25.5" customHeight="1" spans="1:24">
      <c r="A173" s="19" t="s">
        <v>393</v>
      </c>
      <c r="B173" s="45" t="s">
        <v>745</v>
      </c>
      <c r="C173" s="46"/>
      <c r="D173" s="19"/>
      <c r="E173" s="47"/>
      <c r="F173" s="19"/>
      <c r="G173" s="48"/>
      <c r="H173" s="55">
        <v>40</v>
      </c>
      <c r="I173" s="55">
        <f>I174</f>
        <v>40</v>
      </c>
      <c r="J173" s="55">
        <f t="shared" si="65"/>
        <v>0</v>
      </c>
      <c r="K173" s="55">
        <f t="shared" si="65"/>
        <v>0</v>
      </c>
      <c r="L173" s="55">
        <f t="shared" si="65"/>
        <v>0</v>
      </c>
      <c r="M173" s="55">
        <f t="shared" si="65"/>
        <v>0</v>
      </c>
      <c r="N173" s="55">
        <f t="shared" si="65"/>
        <v>0</v>
      </c>
      <c r="O173" s="55">
        <f t="shared" si="65"/>
        <v>40</v>
      </c>
      <c r="P173" s="55">
        <f t="shared" si="65"/>
        <v>0</v>
      </c>
      <c r="Q173" s="55">
        <f t="shared" si="65"/>
        <v>0</v>
      </c>
      <c r="R173" s="55">
        <f t="shared" si="65"/>
        <v>0</v>
      </c>
      <c r="S173" s="55">
        <f t="shared" si="65"/>
        <v>0</v>
      </c>
      <c r="T173" s="55">
        <f t="shared" si="65"/>
        <v>0</v>
      </c>
      <c r="U173" s="55">
        <f t="shared" si="65"/>
        <v>0</v>
      </c>
      <c r="V173" s="55">
        <f t="shared" si="65"/>
        <v>0</v>
      </c>
      <c r="W173" s="55">
        <f t="shared" si="65"/>
        <v>0</v>
      </c>
      <c r="X173" s="55">
        <f t="shared" si="65"/>
        <v>0</v>
      </c>
    </row>
    <row r="174" ht="25.5" customHeight="1" spans="1:24">
      <c r="A174" s="19" t="s">
        <v>746</v>
      </c>
      <c r="B174" s="45" t="s">
        <v>747</v>
      </c>
      <c r="C174" s="46" t="s">
        <v>748</v>
      </c>
      <c r="D174" s="19" t="s">
        <v>749</v>
      </c>
      <c r="E174" s="47">
        <v>44453.5090162037</v>
      </c>
      <c r="F174" s="19" t="s">
        <v>295</v>
      </c>
      <c r="G174" s="48" t="s">
        <v>750</v>
      </c>
      <c r="H174" s="55">
        <v>40</v>
      </c>
      <c r="I174" s="55">
        <f t="shared" si="50"/>
        <v>40</v>
      </c>
      <c r="J174" s="55">
        <v>0</v>
      </c>
      <c r="K174" s="55">
        <v>0</v>
      </c>
      <c r="L174" s="55">
        <v>0</v>
      </c>
      <c r="M174" s="55">
        <v>0</v>
      </c>
      <c r="N174" s="55">
        <v>0</v>
      </c>
      <c r="O174" s="55">
        <v>40</v>
      </c>
      <c r="P174" s="55">
        <v>0</v>
      </c>
      <c r="Q174" s="55">
        <v>0</v>
      </c>
      <c r="R174" s="55">
        <v>0</v>
      </c>
      <c r="S174" s="55">
        <v>0</v>
      </c>
      <c r="T174" s="55">
        <v>0</v>
      </c>
      <c r="U174" s="55">
        <v>0</v>
      </c>
      <c r="V174" s="55">
        <v>0</v>
      </c>
      <c r="W174" s="55">
        <v>0</v>
      </c>
      <c r="X174" s="55">
        <v>0</v>
      </c>
    </row>
    <row r="175" ht="25.5" customHeight="1" spans="1:24">
      <c r="A175" s="19" t="s">
        <v>751</v>
      </c>
      <c r="B175" s="45" t="s">
        <v>752</v>
      </c>
      <c r="C175" s="46"/>
      <c r="D175" s="19"/>
      <c r="E175" s="47"/>
      <c r="F175" s="19"/>
      <c r="G175" s="48"/>
      <c r="H175" s="55">
        <v>2964</v>
      </c>
      <c r="I175" s="55">
        <f>I176+I179+I181</f>
        <v>2964</v>
      </c>
      <c r="J175" s="55">
        <f t="shared" ref="J175:X175" si="66">J176+J179+J181</f>
        <v>1780</v>
      </c>
      <c r="K175" s="55">
        <f t="shared" si="66"/>
        <v>288</v>
      </c>
      <c r="L175" s="55">
        <f t="shared" si="66"/>
        <v>40</v>
      </c>
      <c r="M175" s="55">
        <f t="shared" si="66"/>
        <v>288</v>
      </c>
      <c r="N175" s="55">
        <f t="shared" si="66"/>
        <v>288</v>
      </c>
      <c r="O175" s="55">
        <f t="shared" si="66"/>
        <v>40</v>
      </c>
      <c r="P175" s="55">
        <f t="shared" si="66"/>
        <v>40</v>
      </c>
      <c r="Q175" s="55">
        <f t="shared" si="66"/>
        <v>0</v>
      </c>
      <c r="R175" s="55">
        <f t="shared" si="66"/>
        <v>40</v>
      </c>
      <c r="S175" s="55">
        <f t="shared" si="66"/>
        <v>40</v>
      </c>
      <c r="T175" s="55">
        <f t="shared" si="66"/>
        <v>40</v>
      </c>
      <c r="U175" s="55">
        <f t="shared" si="66"/>
        <v>40</v>
      </c>
      <c r="V175" s="55">
        <f t="shared" si="66"/>
        <v>40</v>
      </c>
      <c r="W175" s="55">
        <f t="shared" si="66"/>
        <v>0</v>
      </c>
      <c r="X175" s="55">
        <f t="shared" si="66"/>
        <v>0</v>
      </c>
    </row>
    <row r="176" ht="25.5" customHeight="1" spans="1:24">
      <c r="A176" s="19" t="s">
        <v>393</v>
      </c>
      <c r="B176" s="45" t="s">
        <v>753</v>
      </c>
      <c r="C176" s="46"/>
      <c r="D176" s="19"/>
      <c r="E176" s="47"/>
      <c r="F176" s="19"/>
      <c r="G176" s="48"/>
      <c r="H176" s="55">
        <v>1880</v>
      </c>
      <c r="I176" s="55">
        <f>SUM(I177:I178)</f>
        <v>1880</v>
      </c>
      <c r="J176" s="55">
        <f t="shared" ref="J176:X176" si="67">SUM(J177:J178)</f>
        <v>1440</v>
      </c>
      <c r="K176" s="55">
        <f t="shared" si="67"/>
        <v>40</v>
      </c>
      <c r="L176" s="55">
        <f t="shared" si="67"/>
        <v>40</v>
      </c>
      <c r="M176" s="55">
        <f t="shared" si="67"/>
        <v>40</v>
      </c>
      <c r="N176" s="55">
        <f t="shared" si="67"/>
        <v>40</v>
      </c>
      <c r="O176" s="55">
        <f t="shared" si="67"/>
        <v>40</v>
      </c>
      <c r="P176" s="55">
        <f t="shared" si="67"/>
        <v>40</v>
      </c>
      <c r="Q176" s="55">
        <f t="shared" si="67"/>
        <v>0</v>
      </c>
      <c r="R176" s="55">
        <f t="shared" si="67"/>
        <v>40</v>
      </c>
      <c r="S176" s="55">
        <f t="shared" si="67"/>
        <v>40</v>
      </c>
      <c r="T176" s="55">
        <f t="shared" si="67"/>
        <v>40</v>
      </c>
      <c r="U176" s="55">
        <f t="shared" si="67"/>
        <v>40</v>
      </c>
      <c r="V176" s="55">
        <f t="shared" si="67"/>
        <v>40</v>
      </c>
      <c r="W176" s="55">
        <f t="shared" si="67"/>
        <v>0</v>
      </c>
      <c r="X176" s="55">
        <f t="shared" si="67"/>
        <v>0</v>
      </c>
    </row>
    <row r="177" ht="25.5" customHeight="1" spans="1:24">
      <c r="A177" s="19" t="s">
        <v>754</v>
      </c>
      <c r="B177" s="45" t="s">
        <v>755</v>
      </c>
      <c r="C177" s="46" t="s">
        <v>756</v>
      </c>
      <c r="D177" s="19" t="s">
        <v>757</v>
      </c>
      <c r="E177" s="47">
        <v>44200.4772222222</v>
      </c>
      <c r="F177" s="19" t="s">
        <v>295</v>
      </c>
      <c r="G177" s="48" t="s">
        <v>758</v>
      </c>
      <c r="H177" s="55">
        <v>1440</v>
      </c>
      <c r="I177" s="55">
        <f t="shared" si="50"/>
        <v>1440</v>
      </c>
      <c r="J177" s="55">
        <v>1440</v>
      </c>
      <c r="K177" s="55">
        <v>0</v>
      </c>
      <c r="L177" s="55">
        <v>0</v>
      </c>
      <c r="M177" s="55">
        <v>0</v>
      </c>
      <c r="N177" s="55">
        <v>0</v>
      </c>
      <c r="O177" s="55">
        <v>0</v>
      </c>
      <c r="P177" s="55">
        <v>0</v>
      </c>
      <c r="Q177" s="55">
        <v>0</v>
      </c>
      <c r="R177" s="55">
        <v>0</v>
      </c>
      <c r="S177" s="55">
        <v>0</v>
      </c>
      <c r="T177" s="55">
        <v>0</v>
      </c>
      <c r="U177" s="55">
        <v>0</v>
      </c>
      <c r="V177" s="55">
        <v>0</v>
      </c>
      <c r="W177" s="55">
        <v>0</v>
      </c>
      <c r="X177" s="55">
        <v>0</v>
      </c>
    </row>
    <row r="178" ht="25.5" customHeight="1" spans="1:24">
      <c r="A178" s="19" t="s">
        <v>754</v>
      </c>
      <c r="B178" s="45" t="s">
        <v>755</v>
      </c>
      <c r="C178" s="46" t="s">
        <v>759</v>
      </c>
      <c r="D178" s="19" t="s">
        <v>760</v>
      </c>
      <c r="E178" s="47">
        <v>44468.817337963</v>
      </c>
      <c r="F178" s="19" t="s">
        <v>295</v>
      </c>
      <c r="G178" s="48" t="s">
        <v>761</v>
      </c>
      <c r="H178" s="55">
        <v>440</v>
      </c>
      <c r="I178" s="55">
        <f t="shared" si="50"/>
        <v>440</v>
      </c>
      <c r="J178" s="55">
        <v>0</v>
      </c>
      <c r="K178" s="55">
        <v>40</v>
      </c>
      <c r="L178" s="55">
        <v>40</v>
      </c>
      <c r="M178" s="55">
        <v>40</v>
      </c>
      <c r="N178" s="55">
        <v>40</v>
      </c>
      <c r="O178" s="55">
        <v>40</v>
      </c>
      <c r="P178" s="55">
        <v>40</v>
      </c>
      <c r="Q178" s="55">
        <v>0</v>
      </c>
      <c r="R178" s="55">
        <v>40</v>
      </c>
      <c r="S178" s="55">
        <v>40</v>
      </c>
      <c r="T178" s="55">
        <v>40</v>
      </c>
      <c r="U178" s="55">
        <v>40</v>
      </c>
      <c r="V178" s="55">
        <v>40</v>
      </c>
      <c r="W178" s="55">
        <v>0</v>
      </c>
      <c r="X178" s="55">
        <v>0</v>
      </c>
    </row>
    <row r="179" ht="25.5" customHeight="1" spans="1:24">
      <c r="A179" s="19" t="s">
        <v>337</v>
      </c>
      <c r="B179" s="45" t="s">
        <v>762</v>
      </c>
      <c r="C179" s="46"/>
      <c r="D179" s="19"/>
      <c r="E179" s="47"/>
      <c r="F179" s="19"/>
      <c r="G179" s="48"/>
      <c r="H179" s="55">
        <v>340</v>
      </c>
      <c r="I179" s="55">
        <f>I180</f>
        <v>340</v>
      </c>
      <c r="J179" s="55">
        <f t="shared" ref="J179:X179" si="68">J180</f>
        <v>340</v>
      </c>
      <c r="K179" s="55">
        <f t="shared" si="68"/>
        <v>0</v>
      </c>
      <c r="L179" s="55">
        <f t="shared" si="68"/>
        <v>0</v>
      </c>
      <c r="M179" s="55">
        <f t="shared" si="68"/>
        <v>0</v>
      </c>
      <c r="N179" s="55">
        <f t="shared" si="68"/>
        <v>0</v>
      </c>
      <c r="O179" s="55">
        <f t="shared" si="68"/>
        <v>0</v>
      </c>
      <c r="P179" s="55">
        <f t="shared" si="68"/>
        <v>0</v>
      </c>
      <c r="Q179" s="55">
        <f t="shared" si="68"/>
        <v>0</v>
      </c>
      <c r="R179" s="55">
        <f t="shared" si="68"/>
        <v>0</v>
      </c>
      <c r="S179" s="55">
        <f t="shared" si="68"/>
        <v>0</v>
      </c>
      <c r="T179" s="55">
        <f t="shared" si="68"/>
        <v>0</v>
      </c>
      <c r="U179" s="55">
        <f t="shared" si="68"/>
        <v>0</v>
      </c>
      <c r="V179" s="55">
        <f t="shared" si="68"/>
        <v>0</v>
      </c>
      <c r="W179" s="55">
        <f t="shared" si="68"/>
        <v>0</v>
      </c>
      <c r="X179" s="55">
        <f t="shared" si="68"/>
        <v>0</v>
      </c>
    </row>
    <row r="180" ht="25.5" customHeight="1" spans="1:24">
      <c r="A180" s="19" t="s">
        <v>763</v>
      </c>
      <c r="B180" s="45" t="s">
        <v>764</v>
      </c>
      <c r="C180" s="46" t="s">
        <v>723</v>
      </c>
      <c r="D180" s="19" t="s">
        <v>724</v>
      </c>
      <c r="E180" s="47">
        <v>44311.5023032407</v>
      </c>
      <c r="F180" s="19" t="s">
        <v>295</v>
      </c>
      <c r="G180" s="48" t="s">
        <v>725</v>
      </c>
      <c r="H180" s="55">
        <v>340</v>
      </c>
      <c r="I180" s="55">
        <f t="shared" si="50"/>
        <v>340</v>
      </c>
      <c r="J180" s="55">
        <v>340</v>
      </c>
      <c r="K180" s="55">
        <v>0</v>
      </c>
      <c r="L180" s="55">
        <v>0</v>
      </c>
      <c r="M180" s="55">
        <v>0</v>
      </c>
      <c r="N180" s="55">
        <v>0</v>
      </c>
      <c r="O180" s="55">
        <v>0</v>
      </c>
      <c r="P180" s="55">
        <v>0</v>
      </c>
      <c r="Q180" s="55">
        <v>0</v>
      </c>
      <c r="R180" s="55">
        <v>0</v>
      </c>
      <c r="S180" s="55">
        <v>0</v>
      </c>
      <c r="T180" s="55">
        <v>0</v>
      </c>
      <c r="U180" s="55">
        <v>0</v>
      </c>
      <c r="V180" s="55">
        <v>0</v>
      </c>
      <c r="W180" s="55">
        <v>0</v>
      </c>
      <c r="X180" s="55">
        <v>0</v>
      </c>
    </row>
    <row r="181" ht="25.5" customHeight="1" spans="1:24">
      <c r="A181" s="19" t="s">
        <v>328</v>
      </c>
      <c r="B181" s="45" t="s">
        <v>765</v>
      </c>
      <c r="C181" s="46"/>
      <c r="D181" s="19"/>
      <c r="E181" s="47"/>
      <c r="F181" s="19"/>
      <c r="G181" s="48"/>
      <c r="H181" s="55">
        <v>744</v>
      </c>
      <c r="I181" s="55">
        <f>I182</f>
        <v>744</v>
      </c>
      <c r="J181" s="55">
        <f t="shared" ref="J181:X181" si="69">J182</f>
        <v>0</v>
      </c>
      <c r="K181" s="55">
        <f t="shared" si="69"/>
        <v>248</v>
      </c>
      <c r="L181" s="55">
        <f t="shared" si="69"/>
        <v>0</v>
      </c>
      <c r="M181" s="55">
        <f t="shared" si="69"/>
        <v>248</v>
      </c>
      <c r="N181" s="55">
        <f t="shared" si="69"/>
        <v>248</v>
      </c>
      <c r="O181" s="55">
        <f t="shared" si="69"/>
        <v>0</v>
      </c>
      <c r="P181" s="55">
        <f t="shared" si="69"/>
        <v>0</v>
      </c>
      <c r="Q181" s="55">
        <f t="shared" si="69"/>
        <v>0</v>
      </c>
      <c r="R181" s="55">
        <f t="shared" si="69"/>
        <v>0</v>
      </c>
      <c r="S181" s="55">
        <f t="shared" si="69"/>
        <v>0</v>
      </c>
      <c r="T181" s="55">
        <f t="shared" si="69"/>
        <v>0</v>
      </c>
      <c r="U181" s="55">
        <f t="shared" si="69"/>
        <v>0</v>
      </c>
      <c r="V181" s="55">
        <f t="shared" si="69"/>
        <v>0</v>
      </c>
      <c r="W181" s="55">
        <f t="shared" si="69"/>
        <v>0</v>
      </c>
      <c r="X181" s="55">
        <f t="shared" si="69"/>
        <v>0</v>
      </c>
    </row>
    <row r="182" ht="25.5" customHeight="1" spans="1:24">
      <c r="A182" s="19" t="s">
        <v>766</v>
      </c>
      <c r="B182" s="45" t="s">
        <v>767</v>
      </c>
      <c r="C182" s="46" t="s">
        <v>768</v>
      </c>
      <c r="D182" s="19" t="s">
        <v>769</v>
      </c>
      <c r="E182" s="47">
        <v>44406.7768402778</v>
      </c>
      <c r="F182" s="19" t="s">
        <v>295</v>
      </c>
      <c r="G182" s="48" t="s">
        <v>770</v>
      </c>
      <c r="H182" s="55">
        <v>744</v>
      </c>
      <c r="I182" s="55">
        <f t="shared" si="50"/>
        <v>744</v>
      </c>
      <c r="J182" s="55">
        <v>0</v>
      </c>
      <c r="K182" s="55">
        <v>248</v>
      </c>
      <c r="L182" s="55">
        <v>0</v>
      </c>
      <c r="M182" s="55">
        <v>248</v>
      </c>
      <c r="N182" s="55">
        <v>248</v>
      </c>
      <c r="O182" s="55">
        <v>0</v>
      </c>
      <c r="P182" s="55">
        <v>0</v>
      </c>
      <c r="Q182" s="55">
        <v>0</v>
      </c>
      <c r="R182" s="55">
        <v>0</v>
      </c>
      <c r="S182" s="55">
        <v>0</v>
      </c>
      <c r="T182" s="55">
        <v>0</v>
      </c>
      <c r="U182" s="55">
        <v>0</v>
      </c>
      <c r="V182" s="55">
        <v>0</v>
      </c>
      <c r="W182" s="55">
        <v>0</v>
      </c>
      <c r="X182" s="55">
        <v>0</v>
      </c>
    </row>
    <row r="183" ht="25.5" customHeight="1" spans="1:24">
      <c r="A183" s="19" t="s">
        <v>771</v>
      </c>
      <c r="B183" s="45" t="s">
        <v>772</v>
      </c>
      <c r="C183" s="46"/>
      <c r="D183" s="19"/>
      <c r="E183" s="47"/>
      <c r="F183" s="19"/>
      <c r="G183" s="48"/>
      <c r="H183" s="55">
        <v>85447</v>
      </c>
      <c r="I183" s="55">
        <f>I184</f>
        <v>85447</v>
      </c>
      <c r="J183" s="55">
        <f t="shared" ref="J183:X183" si="70">J184</f>
        <v>32089</v>
      </c>
      <c r="K183" s="55">
        <f t="shared" si="70"/>
        <v>6425</v>
      </c>
      <c r="L183" s="55">
        <f t="shared" si="70"/>
        <v>360</v>
      </c>
      <c r="M183" s="55">
        <f t="shared" si="70"/>
        <v>4514</v>
      </c>
      <c r="N183" s="55">
        <f t="shared" si="70"/>
        <v>2262</v>
      </c>
      <c r="O183" s="55">
        <f t="shared" si="70"/>
        <v>5093</v>
      </c>
      <c r="P183" s="55">
        <f t="shared" si="70"/>
        <v>1352</v>
      </c>
      <c r="Q183" s="55">
        <f t="shared" si="70"/>
        <v>2463</v>
      </c>
      <c r="R183" s="55">
        <f t="shared" si="70"/>
        <v>4341</v>
      </c>
      <c r="S183" s="55">
        <f t="shared" si="70"/>
        <v>605</v>
      </c>
      <c r="T183" s="55">
        <f t="shared" si="70"/>
        <v>0</v>
      </c>
      <c r="U183" s="55">
        <f t="shared" si="70"/>
        <v>1982</v>
      </c>
      <c r="V183" s="55">
        <f t="shared" si="70"/>
        <v>23961</v>
      </c>
      <c r="W183" s="55">
        <f t="shared" si="70"/>
        <v>0</v>
      </c>
      <c r="X183" s="55">
        <f t="shared" si="70"/>
        <v>0</v>
      </c>
    </row>
    <row r="184" ht="25.5" customHeight="1" spans="1:24">
      <c r="A184" s="19" t="s">
        <v>328</v>
      </c>
      <c r="B184" s="45" t="s">
        <v>773</v>
      </c>
      <c r="C184" s="46"/>
      <c r="D184" s="19"/>
      <c r="E184" s="47"/>
      <c r="F184" s="19"/>
      <c r="G184" s="48"/>
      <c r="H184" s="55">
        <v>85447</v>
      </c>
      <c r="I184" s="55">
        <f>SUM(I185:I191)</f>
        <v>85447</v>
      </c>
      <c r="J184" s="55">
        <f t="shared" ref="J184:X184" si="71">SUM(J185:J191)</f>
        <v>32089</v>
      </c>
      <c r="K184" s="55">
        <f t="shared" si="71"/>
        <v>6425</v>
      </c>
      <c r="L184" s="55">
        <f t="shared" si="71"/>
        <v>360</v>
      </c>
      <c r="M184" s="55">
        <f t="shared" si="71"/>
        <v>4514</v>
      </c>
      <c r="N184" s="55">
        <f t="shared" si="71"/>
        <v>2262</v>
      </c>
      <c r="O184" s="55">
        <f t="shared" si="71"/>
        <v>5093</v>
      </c>
      <c r="P184" s="55">
        <f t="shared" si="71"/>
        <v>1352</v>
      </c>
      <c r="Q184" s="55">
        <f t="shared" si="71"/>
        <v>2463</v>
      </c>
      <c r="R184" s="55">
        <f t="shared" si="71"/>
        <v>4341</v>
      </c>
      <c r="S184" s="55">
        <f t="shared" si="71"/>
        <v>605</v>
      </c>
      <c r="T184" s="55">
        <f t="shared" si="71"/>
        <v>0</v>
      </c>
      <c r="U184" s="55">
        <f t="shared" si="71"/>
        <v>1982</v>
      </c>
      <c r="V184" s="55">
        <f t="shared" si="71"/>
        <v>23961</v>
      </c>
      <c r="W184" s="55">
        <f t="shared" si="71"/>
        <v>0</v>
      </c>
      <c r="X184" s="55">
        <f t="shared" si="71"/>
        <v>0</v>
      </c>
    </row>
    <row r="185" ht="25.5" customHeight="1" spans="1:24">
      <c r="A185" s="19" t="s">
        <v>774</v>
      </c>
      <c r="B185" s="45" t="s">
        <v>775</v>
      </c>
      <c r="C185" s="46" t="s">
        <v>776</v>
      </c>
      <c r="D185" s="19" t="s">
        <v>777</v>
      </c>
      <c r="E185" s="47">
        <v>44449.8388078704</v>
      </c>
      <c r="F185" s="19" t="s">
        <v>295</v>
      </c>
      <c r="G185" s="68" t="s">
        <v>778</v>
      </c>
      <c r="H185" s="55">
        <v>5362</v>
      </c>
      <c r="I185" s="55">
        <f t="shared" si="50"/>
        <v>5362</v>
      </c>
      <c r="J185" s="55">
        <v>0</v>
      </c>
      <c r="K185" s="55">
        <v>0</v>
      </c>
      <c r="L185" s="55">
        <v>0</v>
      </c>
      <c r="M185" s="55">
        <v>0</v>
      </c>
      <c r="N185" s="55">
        <v>0</v>
      </c>
      <c r="O185" s="55">
        <v>1826</v>
      </c>
      <c r="P185" s="55">
        <v>0</v>
      </c>
      <c r="Q185" s="55">
        <v>0</v>
      </c>
      <c r="R185" s="55">
        <v>0</v>
      </c>
      <c r="S185" s="55">
        <v>0</v>
      </c>
      <c r="T185" s="55">
        <v>0</v>
      </c>
      <c r="U185" s="55">
        <v>0</v>
      </c>
      <c r="V185" s="55">
        <v>3536</v>
      </c>
      <c r="W185" s="55">
        <v>0</v>
      </c>
      <c r="X185" s="55">
        <v>0</v>
      </c>
    </row>
    <row r="186" ht="25.5" customHeight="1" spans="1:24">
      <c r="A186" s="19" t="s">
        <v>774</v>
      </c>
      <c r="B186" s="45" t="s">
        <v>775</v>
      </c>
      <c r="C186" s="46" t="s">
        <v>779</v>
      </c>
      <c r="D186" s="19" t="s">
        <v>780</v>
      </c>
      <c r="E186" s="47">
        <v>44420.5573263889</v>
      </c>
      <c r="F186" s="19" t="s">
        <v>295</v>
      </c>
      <c r="G186" s="48" t="s">
        <v>781</v>
      </c>
      <c r="H186" s="55">
        <v>6678</v>
      </c>
      <c r="I186" s="55">
        <f t="shared" si="50"/>
        <v>6678</v>
      </c>
      <c r="J186" s="55">
        <v>0</v>
      </c>
      <c r="K186" s="55">
        <v>0</v>
      </c>
      <c r="L186" s="55">
        <v>0</v>
      </c>
      <c r="M186" s="55">
        <v>0</v>
      </c>
      <c r="N186" s="55">
        <v>0</v>
      </c>
      <c r="O186" s="55">
        <v>1467</v>
      </c>
      <c r="P186" s="55">
        <v>0</v>
      </c>
      <c r="Q186" s="55">
        <v>0</v>
      </c>
      <c r="R186" s="55">
        <v>0</v>
      </c>
      <c r="S186" s="55">
        <v>0</v>
      </c>
      <c r="T186" s="55">
        <v>0</v>
      </c>
      <c r="U186" s="55">
        <v>0</v>
      </c>
      <c r="V186" s="55">
        <v>5211</v>
      </c>
      <c r="W186" s="55">
        <v>0</v>
      </c>
      <c r="X186" s="55">
        <v>0</v>
      </c>
    </row>
    <row r="187" ht="25.5" customHeight="1" spans="1:24">
      <c r="A187" s="19" t="s">
        <v>774</v>
      </c>
      <c r="B187" s="45" t="s">
        <v>775</v>
      </c>
      <c r="C187" s="46" t="s">
        <v>519</v>
      </c>
      <c r="D187" s="19" t="s">
        <v>520</v>
      </c>
      <c r="E187" s="47">
        <v>44539.7511805556</v>
      </c>
      <c r="F187" s="19" t="s">
        <v>295</v>
      </c>
      <c r="G187" s="48" t="s">
        <v>521</v>
      </c>
      <c r="H187" s="55">
        <v>4485</v>
      </c>
      <c r="I187" s="55">
        <f t="shared" si="50"/>
        <v>4485</v>
      </c>
      <c r="J187" s="55">
        <v>0</v>
      </c>
      <c r="K187" s="55">
        <v>208</v>
      </c>
      <c r="L187" s="55">
        <v>0</v>
      </c>
      <c r="M187" s="55">
        <v>1586</v>
      </c>
      <c r="N187" s="55">
        <v>312</v>
      </c>
      <c r="O187" s="55">
        <v>0</v>
      </c>
      <c r="P187" s="55">
        <v>1352</v>
      </c>
      <c r="Q187" s="55">
        <v>104</v>
      </c>
      <c r="R187" s="55">
        <v>741</v>
      </c>
      <c r="S187" s="55">
        <v>0</v>
      </c>
      <c r="T187" s="55">
        <v>0</v>
      </c>
      <c r="U187" s="55">
        <v>182</v>
      </c>
      <c r="V187" s="55">
        <v>0</v>
      </c>
      <c r="W187" s="55">
        <v>0</v>
      </c>
      <c r="X187" s="55">
        <v>0</v>
      </c>
    </row>
    <row r="188" ht="25.5" customHeight="1" spans="1:24">
      <c r="A188" s="19" t="s">
        <v>774</v>
      </c>
      <c r="B188" s="45" t="s">
        <v>775</v>
      </c>
      <c r="C188" s="46" t="s">
        <v>782</v>
      </c>
      <c r="D188" s="19" t="s">
        <v>783</v>
      </c>
      <c r="E188" s="47">
        <v>44383.4377662037</v>
      </c>
      <c r="F188" s="19" t="s">
        <v>295</v>
      </c>
      <c r="G188" s="48" t="s">
        <v>784</v>
      </c>
      <c r="H188" s="55">
        <v>280</v>
      </c>
      <c r="I188" s="55">
        <f t="shared" si="50"/>
        <v>280</v>
      </c>
      <c r="J188" s="55">
        <v>280</v>
      </c>
      <c r="K188" s="55">
        <v>0</v>
      </c>
      <c r="L188" s="55">
        <v>0</v>
      </c>
      <c r="M188" s="55">
        <v>0</v>
      </c>
      <c r="N188" s="55">
        <v>0</v>
      </c>
      <c r="O188" s="55">
        <v>0</v>
      </c>
      <c r="P188" s="55">
        <v>0</v>
      </c>
      <c r="Q188" s="55">
        <v>0</v>
      </c>
      <c r="R188" s="55">
        <v>0</v>
      </c>
      <c r="S188" s="55">
        <v>0</v>
      </c>
      <c r="T188" s="55">
        <v>0</v>
      </c>
      <c r="U188" s="55">
        <v>0</v>
      </c>
      <c r="V188" s="55">
        <v>0</v>
      </c>
      <c r="W188" s="55">
        <v>0</v>
      </c>
      <c r="X188" s="55">
        <v>0</v>
      </c>
    </row>
    <row r="189" ht="25.5" customHeight="1" spans="1:24">
      <c r="A189" s="19" t="s">
        <v>774</v>
      </c>
      <c r="B189" s="45" t="s">
        <v>775</v>
      </c>
      <c r="C189" s="46" t="s">
        <v>785</v>
      </c>
      <c r="D189" s="19" t="s">
        <v>786</v>
      </c>
      <c r="E189" s="47">
        <v>44396.7866087963</v>
      </c>
      <c r="F189" s="19" t="s">
        <v>295</v>
      </c>
      <c r="G189" s="48" t="s">
        <v>787</v>
      </c>
      <c r="H189" s="55">
        <v>47037</v>
      </c>
      <c r="I189" s="55">
        <f t="shared" si="50"/>
        <v>47037</v>
      </c>
      <c r="J189" s="55">
        <v>31809</v>
      </c>
      <c r="K189" s="55">
        <v>1800</v>
      </c>
      <c r="L189" s="55">
        <v>0</v>
      </c>
      <c r="M189" s="55">
        <v>2928</v>
      </c>
      <c r="N189" s="55">
        <v>1500</v>
      </c>
      <c r="O189" s="55">
        <v>1800</v>
      </c>
      <c r="P189" s="55">
        <v>0</v>
      </c>
      <c r="Q189" s="55">
        <v>1800</v>
      </c>
      <c r="R189" s="55">
        <v>3600</v>
      </c>
      <c r="S189" s="55">
        <v>0</v>
      </c>
      <c r="T189" s="55">
        <v>0</v>
      </c>
      <c r="U189" s="55">
        <v>1800</v>
      </c>
      <c r="V189" s="55">
        <v>0</v>
      </c>
      <c r="W189" s="55">
        <v>0</v>
      </c>
      <c r="X189" s="55">
        <v>0</v>
      </c>
    </row>
    <row r="190" ht="25.5" customHeight="1" spans="1:24">
      <c r="A190" s="19" t="s">
        <v>774</v>
      </c>
      <c r="B190" s="45" t="s">
        <v>775</v>
      </c>
      <c r="C190" s="46" t="s">
        <v>788</v>
      </c>
      <c r="D190" s="19" t="s">
        <v>789</v>
      </c>
      <c r="E190" s="47">
        <v>44496.6568865741</v>
      </c>
      <c r="F190" s="19" t="s">
        <v>295</v>
      </c>
      <c r="G190" s="48" t="s">
        <v>790</v>
      </c>
      <c r="H190" s="55">
        <v>4976</v>
      </c>
      <c r="I190" s="55">
        <f t="shared" si="50"/>
        <v>4976</v>
      </c>
      <c r="J190" s="55">
        <v>0</v>
      </c>
      <c r="K190" s="55">
        <v>4417</v>
      </c>
      <c r="L190" s="55">
        <v>0</v>
      </c>
      <c r="M190" s="55">
        <v>0</v>
      </c>
      <c r="N190" s="55">
        <v>0</v>
      </c>
      <c r="O190" s="55">
        <v>0</v>
      </c>
      <c r="P190" s="55">
        <v>0</v>
      </c>
      <c r="Q190" s="55">
        <v>559</v>
      </c>
      <c r="R190" s="55">
        <v>0</v>
      </c>
      <c r="S190" s="55">
        <v>0</v>
      </c>
      <c r="T190" s="55">
        <v>0</v>
      </c>
      <c r="U190" s="55">
        <v>0</v>
      </c>
      <c r="V190" s="55">
        <v>0</v>
      </c>
      <c r="W190" s="55">
        <v>0</v>
      </c>
      <c r="X190" s="55">
        <v>0</v>
      </c>
    </row>
    <row r="191" ht="25.5" customHeight="1" spans="1:24">
      <c r="A191" s="19" t="s">
        <v>774</v>
      </c>
      <c r="B191" s="45" t="s">
        <v>775</v>
      </c>
      <c r="C191" s="46" t="s">
        <v>791</v>
      </c>
      <c r="D191" s="19" t="s">
        <v>792</v>
      </c>
      <c r="E191" s="47">
        <v>44526.6525347222</v>
      </c>
      <c r="F191" s="19" t="s">
        <v>295</v>
      </c>
      <c r="G191" s="68" t="s">
        <v>793</v>
      </c>
      <c r="H191" s="55">
        <v>16629</v>
      </c>
      <c r="I191" s="55">
        <f t="shared" si="50"/>
        <v>16629</v>
      </c>
      <c r="J191" s="55">
        <v>0</v>
      </c>
      <c r="K191" s="55">
        <v>0</v>
      </c>
      <c r="L191" s="55">
        <v>360</v>
      </c>
      <c r="M191" s="55">
        <v>0</v>
      </c>
      <c r="N191" s="55">
        <v>450</v>
      </c>
      <c r="O191" s="55">
        <v>0</v>
      </c>
      <c r="P191" s="55">
        <v>0</v>
      </c>
      <c r="Q191" s="55">
        <v>0</v>
      </c>
      <c r="R191" s="55">
        <v>0</v>
      </c>
      <c r="S191" s="55">
        <v>605</v>
      </c>
      <c r="T191" s="55">
        <v>0</v>
      </c>
      <c r="U191" s="55">
        <v>0</v>
      </c>
      <c r="V191" s="55">
        <v>15214</v>
      </c>
      <c r="W191" s="55">
        <v>0</v>
      </c>
      <c r="X191" s="55">
        <v>0</v>
      </c>
    </row>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sheetData>
  <mergeCells count="12">
    <mergeCell ref="A1:X1"/>
    <mergeCell ref="W2:X2"/>
    <mergeCell ref="I3:W3"/>
    <mergeCell ref="A3:A4"/>
    <mergeCell ref="B3:B4"/>
    <mergeCell ref="C3:C4"/>
    <mergeCell ref="D3:D4"/>
    <mergeCell ref="E3:E4"/>
    <mergeCell ref="F3:F4"/>
    <mergeCell ref="G3:G4"/>
    <mergeCell ref="H3:H4"/>
    <mergeCell ref="X3:X4"/>
  </mergeCells>
  <pageMargins left="0.7" right="0.7" top="0.75" bottom="0.75" header="0.3" footer="0.3"/>
  <pageSetup paperSize="9" orientation="portrait" horizontalDpi="200" verticalDpi="3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9"/>
  <sheetViews>
    <sheetView zoomScale="85" zoomScaleNormal="85" workbookViewId="0">
      <selection activeCell="D13" sqref="D13"/>
    </sheetView>
  </sheetViews>
  <sheetFormatPr defaultColWidth="6.875" defaultRowHeight="13.5"/>
  <cols>
    <col min="1" max="1" width="10.125" style="2" customWidth="1"/>
    <col min="2" max="2" width="20.875" style="2" customWidth="1"/>
    <col min="3" max="5" width="17.375" style="2" customWidth="1"/>
    <col min="6" max="6" width="25.75" style="2" customWidth="1"/>
    <col min="7" max="7" width="16.25" style="118" customWidth="1"/>
    <col min="8" max="19" width="14.875" style="119" customWidth="1"/>
    <col min="20" max="16384" width="6.875" style="2"/>
  </cols>
  <sheetData>
    <row r="1" ht="25.5" customHeight="1" spans="1:19">
      <c r="A1" s="34" t="s">
        <v>273</v>
      </c>
      <c r="B1" s="34"/>
      <c r="C1" s="34"/>
      <c r="D1" s="34"/>
      <c r="E1" s="34"/>
      <c r="F1" s="34"/>
      <c r="G1" s="34"/>
      <c r="H1" s="34"/>
      <c r="I1" s="34"/>
      <c r="J1" s="34"/>
      <c r="K1" s="34"/>
      <c r="L1" s="34"/>
      <c r="M1" s="34"/>
      <c r="N1" s="34"/>
      <c r="O1" s="34"/>
      <c r="P1" s="34"/>
      <c r="Q1" s="34"/>
      <c r="R1" s="34"/>
      <c r="S1" s="34"/>
    </row>
    <row r="2" ht="27.75" customHeight="1" spans="1:19">
      <c r="A2" s="3"/>
      <c r="B2" s="3"/>
      <c r="C2" s="3"/>
      <c r="D2" s="3"/>
      <c r="E2" s="3"/>
      <c r="F2" s="3"/>
      <c r="G2" s="120"/>
      <c r="H2" s="34"/>
      <c r="I2" s="34"/>
      <c r="J2" s="34"/>
      <c r="K2" s="34"/>
      <c r="L2" s="34"/>
      <c r="M2" s="34"/>
      <c r="N2" s="34"/>
      <c r="O2" s="34"/>
      <c r="P2" s="34"/>
      <c r="Q2" s="126" t="s">
        <v>2</v>
      </c>
      <c r="R2" s="126"/>
      <c r="S2" s="126"/>
    </row>
    <row r="3" ht="39.75" customHeight="1" spans="1:19">
      <c r="A3" s="8" t="s">
        <v>274</v>
      </c>
      <c r="B3" s="9" t="s">
        <v>275</v>
      </c>
      <c r="C3" s="8" t="s">
        <v>277</v>
      </c>
      <c r="D3" s="8" t="s">
        <v>278</v>
      </c>
      <c r="E3" s="8" t="s">
        <v>279</v>
      </c>
      <c r="F3" s="8" t="s">
        <v>280</v>
      </c>
      <c r="G3" s="121" t="s">
        <v>5</v>
      </c>
      <c r="H3" s="8" t="s">
        <v>8</v>
      </c>
      <c r="I3" s="8" t="s">
        <v>9</v>
      </c>
      <c r="J3" s="8" t="s">
        <v>10</v>
      </c>
      <c r="K3" s="8" t="s">
        <v>11</v>
      </c>
      <c r="L3" s="8" t="s">
        <v>12</v>
      </c>
      <c r="M3" s="8" t="s">
        <v>13</v>
      </c>
      <c r="N3" s="8" t="s">
        <v>14</v>
      </c>
      <c r="O3" s="8" t="s">
        <v>15</v>
      </c>
      <c r="P3" s="8" t="s">
        <v>16</v>
      </c>
      <c r="Q3" s="8" t="s">
        <v>17</v>
      </c>
      <c r="R3" s="8" t="s">
        <v>18</v>
      </c>
      <c r="S3" s="8" t="s">
        <v>285</v>
      </c>
    </row>
    <row r="4" ht="34.5" customHeight="1" spans="1:19">
      <c r="A4" s="19" t="s">
        <v>5</v>
      </c>
      <c r="B4" s="45"/>
      <c r="C4" s="19"/>
      <c r="D4" s="47"/>
      <c r="E4" s="19"/>
      <c r="F4" s="19"/>
      <c r="G4" s="122">
        <f>SUM(H4:S4)</f>
        <v>9222</v>
      </c>
      <c r="H4" s="123">
        <f>H5+H19+H22+H25+H29</f>
        <v>3281</v>
      </c>
      <c r="I4" s="123">
        <f t="shared" ref="I4:S4" si="0">I5+I19+I22+I25+I29</f>
        <v>1322</v>
      </c>
      <c r="J4" s="123">
        <f t="shared" si="0"/>
        <v>392</v>
      </c>
      <c r="K4" s="123">
        <f t="shared" si="0"/>
        <v>247</v>
      </c>
      <c r="L4" s="123">
        <f t="shared" si="0"/>
        <v>516</v>
      </c>
      <c r="M4" s="123">
        <f t="shared" si="0"/>
        <v>342</v>
      </c>
      <c r="N4" s="123">
        <f t="shared" si="0"/>
        <v>960</v>
      </c>
      <c r="O4" s="123">
        <f t="shared" si="0"/>
        <v>932</v>
      </c>
      <c r="P4" s="123">
        <f t="shared" si="0"/>
        <v>264</v>
      </c>
      <c r="Q4" s="123">
        <f t="shared" si="0"/>
        <v>500</v>
      </c>
      <c r="R4" s="123">
        <f t="shared" si="0"/>
        <v>236</v>
      </c>
      <c r="S4" s="123">
        <f t="shared" si="0"/>
        <v>230</v>
      </c>
    </row>
    <row r="5" ht="35.25" customHeight="1" spans="1:19">
      <c r="A5" s="19" t="s">
        <v>287</v>
      </c>
      <c r="B5" s="45" t="s">
        <v>288</v>
      </c>
      <c r="C5" s="19"/>
      <c r="D5" s="47"/>
      <c r="E5" s="19"/>
      <c r="F5" s="19"/>
      <c r="G5" s="122">
        <f>G6+G8+G10+G14+G17</f>
        <v>3056</v>
      </c>
      <c r="H5" s="122">
        <f t="shared" ref="H5:S5" si="1">H6+H8+H10+H14+H17</f>
        <v>236</v>
      </c>
      <c r="I5" s="122">
        <f t="shared" si="1"/>
        <v>404</v>
      </c>
      <c r="J5" s="122">
        <f t="shared" si="1"/>
        <v>207</v>
      </c>
      <c r="K5" s="122">
        <f t="shared" si="1"/>
        <v>112</v>
      </c>
      <c r="L5" s="122">
        <f t="shared" si="1"/>
        <v>191</v>
      </c>
      <c r="M5" s="122">
        <f t="shared" si="1"/>
        <v>204</v>
      </c>
      <c r="N5" s="122">
        <f t="shared" si="1"/>
        <v>670</v>
      </c>
      <c r="O5" s="122">
        <f t="shared" si="1"/>
        <v>347</v>
      </c>
      <c r="P5" s="122">
        <f t="shared" si="1"/>
        <v>94</v>
      </c>
      <c r="Q5" s="122">
        <f t="shared" si="1"/>
        <v>345</v>
      </c>
      <c r="R5" s="122">
        <f t="shared" si="1"/>
        <v>106</v>
      </c>
      <c r="S5" s="122">
        <f t="shared" si="1"/>
        <v>140</v>
      </c>
    </row>
    <row r="6" ht="35.25" customHeight="1" spans="1:19">
      <c r="A6" s="19" t="s">
        <v>468</v>
      </c>
      <c r="B6" s="45" t="s">
        <v>794</v>
      </c>
      <c r="C6" s="19"/>
      <c r="D6" s="47"/>
      <c r="E6" s="19"/>
      <c r="F6" s="19"/>
      <c r="G6" s="122">
        <f>SUM(G7)</f>
        <v>730</v>
      </c>
      <c r="H6" s="122">
        <f t="shared" ref="H6:S6" si="2">SUM(H7)</f>
        <v>48</v>
      </c>
      <c r="I6" s="122">
        <f t="shared" si="2"/>
        <v>125</v>
      </c>
      <c r="J6" s="122">
        <f t="shared" si="2"/>
        <v>65</v>
      </c>
      <c r="K6" s="122">
        <f t="shared" si="2"/>
        <v>43</v>
      </c>
      <c r="L6" s="122">
        <f t="shared" si="2"/>
        <v>91</v>
      </c>
      <c r="M6" s="122">
        <f t="shared" si="2"/>
        <v>56</v>
      </c>
      <c r="N6" s="122">
        <f t="shared" si="2"/>
        <v>52</v>
      </c>
      <c r="O6" s="122">
        <f t="shared" si="2"/>
        <v>43</v>
      </c>
      <c r="P6" s="122">
        <f t="shared" si="2"/>
        <v>56</v>
      </c>
      <c r="Q6" s="122">
        <f t="shared" si="2"/>
        <v>60</v>
      </c>
      <c r="R6" s="122">
        <f t="shared" si="2"/>
        <v>39</v>
      </c>
      <c r="S6" s="122">
        <f t="shared" si="2"/>
        <v>52</v>
      </c>
    </row>
    <row r="7" ht="35.25" customHeight="1" spans="1:19">
      <c r="A7" s="19" t="s">
        <v>795</v>
      </c>
      <c r="B7" s="45" t="s">
        <v>796</v>
      </c>
      <c r="C7" s="19"/>
      <c r="D7" s="47">
        <v>44304.4588657407</v>
      </c>
      <c r="E7" s="19" t="s">
        <v>797</v>
      </c>
      <c r="F7" s="19" t="s">
        <v>798</v>
      </c>
      <c r="G7" s="124">
        <f t="shared" ref="G7:G28" si="3">SUM(H7:S7)</f>
        <v>730</v>
      </c>
      <c r="H7" s="123">
        <v>48</v>
      </c>
      <c r="I7" s="123">
        <v>125</v>
      </c>
      <c r="J7" s="123">
        <v>65</v>
      </c>
      <c r="K7" s="123">
        <v>43</v>
      </c>
      <c r="L7" s="123">
        <v>91</v>
      </c>
      <c r="M7" s="123">
        <v>56</v>
      </c>
      <c r="N7" s="123">
        <v>52</v>
      </c>
      <c r="O7" s="123">
        <v>43</v>
      </c>
      <c r="P7" s="123">
        <v>56</v>
      </c>
      <c r="Q7" s="123">
        <v>60</v>
      </c>
      <c r="R7" s="123">
        <v>39</v>
      </c>
      <c r="S7" s="123">
        <v>52</v>
      </c>
    </row>
    <row r="8" ht="35.25" customHeight="1" spans="1:19">
      <c r="A8" s="19" t="s">
        <v>337</v>
      </c>
      <c r="B8" s="45" t="s">
        <v>799</v>
      </c>
      <c r="C8" s="19"/>
      <c r="D8" s="47"/>
      <c r="E8" s="19"/>
      <c r="F8" s="19"/>
      <c r="G8" s="124">
        <f>SUM(G9)</f>
        <v>80</v>
      </c>
      <c r="H8" s="124">
        <f t="shared" ref="H8:S8" si="4">SUM(H9)</f>
        <v>0</v>
      </c>
      <c r="I8" s="124">
        <f t="shared" si="4"/>
        <v>10</v>
      </c>
      <c r="J8" s="124">
        <f t="shared" si="4"/>
        <v>0</v>
      </c>
      <c r="K8" s="124">
        <f t="shared" si="4"/>
        <v>0</v>
      </c>
      <c r="L8" s="124">
        <f t="shared" si="4"/>
        <v>10</v>
      </c>
      <c r="M8" s="124">
        <f t="shared" si="4"/>
        <v>15</v>
      </c>
      <c r="N8" s="124">
        <f t="shared" si="4"/>
        <v>15</v>
      </c>
      <c r="O8" s="124">
        <f t="shared" si="4"/>
        <v>10</v>
      </c>
      <c r="P8" s="124">
        <f t="shared" si="4"/>
        <v>0</v>
      </c>
      <c r="Q8" s="124">
        <f t="shared" si="4"/>
        <v>0</v>
      </c>
      <c r="R8" s="124">
        <f t="shared" si="4"/>
        <v>20</v>
      </c>
      <c r="S8" s="124">
        <f t="shared" si="4"/>
        <v>0</v>
      </c>
    </row>
    <row r="9" ht="35.25" customHeight="1" spans="1:19">
      <c r="A9" s="19" t="s">
        <v>800</v>
      </c>
      <c r="B9" s="45" t="s">
        <v>801</v>
      </c>
      <c r="C9" s="19"/>
      <c r="D9" s="47">
        <v>44307.5535185185</v>
      </c>
      <c r="E9" s="19" t="s">
        <v>797</v>
      </c>
      <c r="F9" s="19" t="s">
        <v>802</v>
      </c>
      <c r="G9" s="124">
        <f t="shared" si="3"/>
        <v>80</v>
      </c>
      <c r="H9" s="123">
        <v>0</v>
      </c>
      <c r="I9" s="123">
        <v>10</v>
      </c>
      <c r="J9" s="123">
        <v>0</v>
      </c>
      <c r="K9" s="123">
        <v>0</v>
      </c>
      <c r="L9" s="123">
        <v>10</v>
      </c>
      <c r="M9" s="123">
        <v>15</v>
      </c>
      <c r="N9" s="123">
        <v>15</v>
      </c>
      <c r="O9" s="123">
        <v>10</v>
      </c>
      <c r="P9" s="123">
        <v>0</v>
      </c>
      <c r="Q9" s="123">
        <v>0</v>
      </c>
      <c r="R9" s="123">
        <v>20</v>
      </c>
      <c r="S9" s="123">
        <v>0</v>
      </c>
    </row>
    <row r="10" ht="35.25" customHeight="1" spans="1:19">
      <c r="A10" s="19" t="s">
        <v>803</v>
      </c>
      <c r="B10" s="45" t="s">
        <v>804</v>
      </c>
      <c r="C10" s="19"/>
      <c r="D10" s="47"/>
      <c r="E10" s="19"/>
      <c r="F10" s="19"/>
      <c r="G10" s="124">
        <f>SUM(G11:G13)</f>
        <v>1787</v>
      </c>
      <c r="H10" s="124">
        <f t="shared" ref="H10:S10" si="5">SUM(H11:H13)</f>
        <v>131</v>
      </c>
      <c r="I10" s="124">
        <f t="shared" si="5"/>
        <v>189</v>
      </c>
      <c r="J10" s="124">
        <f t="shared" si="5"/>
        <v>107</v>
      </c>
      <c r="K10" s="124">
        <f t="shared" si="5"/>
        <v>24</v>
      </c>
      <c r="L10" s="124">
        <f t="shared" si="5"/>
        <v>46</v>
      </c>
      <c r="M10" s="124">
        <f t="shared" si="5"/>
        <v>73</v>
      </c>
      <c r="N10" s="124">
        <f t="shared" si="5"/>
        <v>571</v>
      </c>
      <c r="O10" s="124">
        <f t="shared" si="5"/>
        <v>267</v>
      </c>
      <c r="P10" s="124">
        <f t="shared" si="5"/>
        <v>21</v>
      </c>
      <c r="Q10" s="124">
        <f t="shared" si="5"/>
        <v>260</v>
      </c>
      <c r="R10" s="124">
        <f t="shared" si="5"/>
        <v>16</v>
      </c>
      <c r="S10" s="124">
        <f t="shared" si="5"/>
        <v>82</v>
      </c>
    </row>
    <row r="11" ht="35.25" customHeight="1" spans="1:19">
      <c r="A11" s="19" t="s">
        <v>805</v>
      </c>
      <c r="B11" s="45" t="s">
        <v>806</v>
      </c>
      <c r="C11" s="19" t="s">
        <v>807</v>
      </c>
      <c r="D11" s="47">
        <v>44304.4588657407</v>
      </c>
      <c r="E11" s="19" t="s">
        <v>797</v>
      </c>
      <c r="F11" s="19" t="s">
        <v>808</v>
      </c>
      <c r="G11" s="124">
        <f t="shared" si="3"/>
        <v>308</v>
      </c>
      <c r="H11" s="123">
        <v>17</v>
      </c>
      <c r="I11" s="123">
        <v>0</v>
      </c>
      <c r="J11" s="123">
        <v>12</v>
      </c>
      <c r="K11" s="123">
        <v>0</v>
      </c>
      <c r="L11" s="123">
        <v>0</v>
      </c>
      <c r="M11" s="123">
        <v>0</v>
      </c>
      <c r="N11" s="123">
        <v>0</v>
      </c>
      <c r="O11" s="123">
        <v>0</v>
      </c>
      <c r="P11" s="123">
        <v>0</v>
      </c>
      <c r="Q11" s="123">
        <v>221</v>
      </c>
      <c r="R11" s="123">
        <v>0</v>
      </c>
      <c r="S11" s="123">
        <v>58</v>
      </c>
    </row>
    <row r="12" ht="35.25" customHeight="1" spans="1:19">
      <c r="A12" s="19" t="s">
        <v>805</v>
      </c>
      <c r="B12" s="45" t="s">
        <v>806</v>
      </c>
      <c r="C12" s="19" t="s">
        <v>809</v>
      </c>
      <c r="D12" s="47">
        <v>44304.4588657407</v>
      </c>
      <c r="E12" s="19" t="s">
        <v>797</v>
      </c>
      <c r="F12" s="19" t="s">
        <v>808</v>
      </c>
      <c r="G12" s="124">
        <f t="shared" si="3"/>
        <v>75</v>
      </c>
      <c r="H12" s="123">
        <v>8</v>
      </c>
      <c r="I12" s="123">
        <v>7</v>
      </c>
      <c r="J12" s="123">
        <v>5</v>
      </c>
      <c r="K12" s="123">
        <v>5</v>
      </c>
      <c r="L12" s="123">
        <v>11</v>
      </c>
      <c r="M12" s="123">
        <v>5</v>
      </c>
      <c r="N12" s="123">
        <v>3</v>
      </c>
      <c r="O12" s="123">
        <v>6</v>
      </c>
      <c r="P12" s="123">
        <v>7</v>
      </c>
      <c r="Q12" s="123">
        <v>4</v>
      </c>
      <c r="R12" s="123">
        <v>7</v>
      </c>
      <c r="S12" s="123">
        <v>7</v>
      </c>
    </row>
    <row r="13" ht="35.25" customHeight="1" spans="1:19">
      <c r="A13" s="19" t="s">
        <v>805</v>
      </c>
      <c r="B13" s="45" t="s">
        <v>806</v>
      </c>
      <c r="C13" s="19" t="s">
        <v>810</v>
      </c>
      <c r="D13" s="47">
        <v>44304.4588657407</v>
      </c>
      <c r="E13" s="19" t="s">
        <v>797</v>
      </c>
      <c r="F13" s="19" t="s">
        <v>808</v>
      </c>
      <c r="G13" s="124">
        <f t="shared" si="3"/>
        <v>1404</v>
      </c>
      <c r="H13" s="123">
        <v>106</v>
      </c>
      <c r="I13" s="123">
        <v>182</v>
      </c>
      <c r="J13" s="123">
        <v>90</v>
      </c>
      <c r="K13" s="123">
        <v>19</v>
      </c>
      <c r="L13" s="123">
        <v>35</v>
      </c>
      <c r="M13" s="123">
        <v>68</v>
      </c>
      <c r="N13" s="123">
        <v>568</v>
      </c>
      <c r="O13" s="123">
        <v>261</v>
      </c>
      <c r="P13" s="123">
        <v>14</v>
      </c>
      <c r="Q13" s="123">
        <v>35</v>
      </c>
      <c r="R13" s="123">
        <v>9</v>
      </c>
      <c r="S13" s="123">
        <v>17</v>
      </c>
    </row>
    <row r="14" ht="35.25" customHeight="1" spans="1:19">
      <c r="A14" s="19" t="s">
        <v>811</v>
      </c>
      <c r="B14" s="45" t="s">
        <v>812</v>
      </c>
      <c r="C14" s="19"/>
      <c r="D14" s="47"/>
      <c r="E14" s="19"/>
      <c r="F14" s="19"/>
      <c r="G14" s="124">
        <f>SUM(G15:G16)</f>
        <v>447</v>
      </c>
      <c r="H14" s="124">
        <f t="shared" ref="H14:S14" si="6">SUM(H15:H16)</f>
        <v>57</v>
      </c>
      <c r="I14" s="124">
        <f t="shared" si="6"/>
        <v>76</v>
      </c>
      <c r="J14" s="124">
        <f t="shared" si="6"/>
        <v>34</v>
      </c>
      <c r="K14" s="124">
        <f t="shared" si="6"/>
        <v>45</v>
      </c>
      <c r="L14" s="124">
        <f t="shared" si="6"/>
        <v>42</v>
      </c>
      <c r="M14" s="124">
        <f t="shared" si="6"/>
        <v>58</v>
      </c>
      <c r="N14" s="124">
        <f t="shared" si="6"/>
        <v>30</v>
      </c>
      <c r="O14" s="124">
        <f t="shared" si="6"/>
        <v>27</v>
      </c>
      <c r="P14" s="124">
        <f t="shared" si="6"/>
        <v>17</v>
      </c>
      <c r="Q14" s="124">
        <f t="shared" si="6"/>
        <v>24</v>
      </c>
      <c r="R14" s="124">
        <f t="shared" si="6"/>
        <v>31</v>
      </c>
      <c r="S14" s="124">
        <f t="shared" si="6"/>
        <v>6</v>
      </c>
    </row>
    <row r="15" ht="35.25" customHeight="1" spans="1:19">
      <c r="A15" s="19" t="s">
        <v>813</v>
      </c>
      <c r="B15" s="45" t="s">
        <v>814</v>
      </c>
      <c r="C15" s="19" t="s">
        <v>815</v>
      </c>
      <c r="D15" s="47">
        <v>44304.4588657407</v>
      </c>
      <c r="E15" s="19" t="s">
        <v>797</v>
      </c>
      <c r="F15" s="125" t="s">
        <v>816</v>
      </c>
      <c r="G15" s="124">
        <f t="shared" si="3"/>
        <v>324</v>
      </c>
      <c r="H15" s="123">
        <v>51</v>
      </c>
      <c r="I15" s="123">
        <v>57</v>
      </c>
      <c r="J15" s="123">
        <v>26</v>
      </c>
      <c r="K15" s="123">
        <v>18</v>
      </c>
      <c r="L15" s="123">
        <v>35</v>
      </c>
      <c r="M15" s="123">
        <v>36</v>
      </c>
      <c r="N15" s="123">
        <v>29</v>
      </c>
      <c r="O15" s="123">
        <v>18</v>
      </c>
      <c r="P15" s="123">
        <v>15</v>
      </c>
      <c r="Q15" s="123">
        <v>22</v>
      </c>
      <c r="R15" s="123">
        <v>12</v>
      </c>
      <c r="S15" s="123">
        <v>5</v>
      </c>
    </row>
    <row r="16" ht="35.25" customHeight="1" spans="1:19">
      <c r="A16" s="19" t="s">
        <v>813</v>
      </c>
      <c r="B16" s="45" t="s">
        <v>814</v>
      </c>
      <c r="C16" s="19" t="s">
        <v>817</v>
      </c>
      <c r="D16" s="47">
        <v>44304.4588657407</v>
      </c>
      <c r="E16" s="19" t="s">
        <v>797</v>
      </c>
      <c r="F16" s="125" t="s">
        <v>818</v>
      </c>
      <c r="G16" s="124">
        <f t="shared" si="3"/>
        <v>123</v>
      </c>
      <c r="H16" s="123">
        <v>6</v>
      </c>
      <c r="I16" s="123">
        <v>19</v>
      </c>
      <c r="J16" s="123">
        <v>8</v>
      </c>
      <c r="K16" s="123">
        <v>27</v>
      </c>
      <c r="L16" s="123">
        <v>7</v>
      </c>
      <c r="M16" s="123">
        <v>22</v>
      </c>
      <c r="N16" s="123">
        <v>1</v>
      </c>
      <c r="O16" s="123">
        <v>9</v>
      </c>
      <c r="P16" s="123">
        <v>2</v>
      </c>
      <c r="Q16" s="123">
        <v>2</v>
      </c>
      <c r="R16" s="123">
        <v>19</v>
      </c>
      <c r="S16" s="123">
        <v>1</v>
      </c>
    </row>
    <row r="17" ht="35.25" customHeight="1" spans="1:19">
      <c r="A17" s="19" t="s">
        <v>819</v>
      </c>
      <c r="B17" s="45" t="s">
        <v>820</v>
      </c>
      <c r="C17" s="19"/>
      <c r="D17" s="47"/>
      <c r="E17" s="19"/>
      <c r="F17" s="19"/>
      <c r="G17" s="124">
        <f>SUM(G18)</f>
        <v>12</v>
      </c>
      <c r="H17" s="124">
        <f t="shared" ref="H17:S17" si="7">SUM(H18)</f>
        <v>0</v>
      </c>
      <c r="I17" s="124">
        <f t="shared" si="7"/>
        <v>4</v>
      </c>
      <c r="J17" s="124">
        <f t="shared" si="7"/>
        <v>1</v>
      </c>
      <c r="K17" s="124">
        <f t="shared" si="7"/>
        <v>0</v>
      </c>
      <c r="L17" s="124">
        <f t="shared" si="7"/>
        <v>2</v>
      </c>
      <c r="M17" s="124">
        <f t="shared" si="7"/>
        <v>2</v>
      </c>
      <c r="N17" s="124">
        <f t="shared" si="7"/>
        <v>2</v>
      </c>
      <c r="O17" s="124">
        <f t="shared" si="7"/>
        <v>0</v>
      </c>
      <c r="P17" s="124">
        <f t="shared" si="7"/>
        <v>0</v>
      </c>
      <c r="Q17" s="124">
        <f t="shared" si="7"/>
        <v>1</v>
      </c>
      <c r="R17" s="124">
        <f t="shared" si="7"/>
        <v>0</v>
      </c>
      <c r="S17" s="124">
        <f t="shared" si="7"/>
        <v>0</v>
      </c>
    </row>
    <row r="18" ht="35.25" customHeight="1" spans="1:19">
      <c r="A18" s="19" t="s">
        <v>821</v>
      </c>
      <c r="B18" s="45" t="s">
        <v>822</v>
      </c>
      <c r="C18" s="19" t="s">
        <v>823</v>
      </c>
      <c r="D18" s="47">
        <v>44304.4588657407</v>
      </c>
      <c r="E18" s="19" t="s">
        <v>797</v>
      </c>
      <c r="F18" s="125" t="s">
        <v>824</v>
      </c>
      <c r="G18" s="124">
        <f t="shared" si="3"/>
        <v>12</v>
      </c>
      <c r="H18" s="123">
        <v>0</v>
      </c>
      <c r="I18" s="123">
        <v>4</v>
      </c>
      <c r="J18" s="123">
        <v>1</v>
      </c>
      <c r="K18" s="123">
        <v>0</v>
      </c>
      <c r="L18" s="123">
        <v>2</v>
      </c>
      <c r="M18" s="123">
        <v>2</v>
      </c>
      <c r="N18" s="123">
        <v>2</v>
      </c>
      <c r="O18" s="123">
        <v>0</v>
      </c>
      <c r="P18" s="123">
        <v>0</v>
      </c>
      <c r="Q18" s="123">
        <v>1</v>
      </c>
      <c r="R18" s="123">
        <v>0</v>
      </c>
      <c r="S18" s="123">
        <v>0</v>
      </c>
    </row>
    <row r="19" ht="35.25" customHeight="1" spans="1:19">
      <c r="A19" s="19" t="s">
        <v>653</v>
      </c>
      <c r="B19" s="45" t="s">
        <v>654</v>
      </c>
      <c r="C19" s="19"/>
      <c r="D19" s="47"/>
      <c r="E19" s="19"/>
      <c r="F19" s="19"/>
      <c r="G19" s="124">
        <f>G20</f>
        <v>500</v>
      </c>
      <c r="H19" s="124">
        <f t="shared" ref="H19:S19" si="8">H20</f>
        <v>500</v>
      </c>
      <c r="I19" s="124">
        <f t="shared" si="8"/>
        <v>0</v>
      </c>
      <c r="J19" s="124">
        <f t="shared" si="8"/>
        <v>0</v>
      </c>
      <c r="K19" s="124">
        <f t="shared" si="8"/>
        <v>0</v>
      </c>
      <c r="L19" s="124">
        <f t="shared" si="8"/>
        <v>0</v>
      </c>
      <c r="M19" s="124">
        <f t="shared" si="8"/>
        <v>0</v>
      </c>
      <c r="N19" s="124">
        <f t="shared" si="8"/>
        <v>0</v>
      </c>
      <c r="O19" s="124">
        <f t="shared" si="8"/>
        <v>0</v>
      </c>
      <c r="P19" s="124">
        <f t="shared" si="8"/>
        <v>0</v>
      </c>
      <c r="Q19" s="124">
        <f t="shared" si="8"/>
        <v>0</v>
      </c>
      <c r="R19" s="124">
        <f t="shared" si="8"/>
        <v>0</v>
      </c>
      <c r="S19" s="124">
        <f t="shared" si="8"/>
        <v>0</v>
      </c>
    </row>
    <row r="20" ht="35.25" customHeight="1" spans="1:19">
      <c r="A20" s="19" t="s">
        <v>393</v>
      </c>
      <c r="B20" s="87" t="s">
        <v>825</v>
      </c>
      <c r="C20" s="19"/>
      <c r="D20" s="47"/>
      <c r="E20" s="19"/>
      <c r="F20" s="19"/>
      <c r="G20" s="124">
        <f>G21</f>
        <v>500</v>
      </c>
      <c r="H20" s="124">
        <f t="shared" ref="H20:S20" si="9">H21</f>
        <v>500</v>
      </c>
      <c r="I20" s="124">
        <f t="shared" si="9"/>
        <v>0</v>
      </c>
      <c r="J20" s="124">
        <f t="shared" si="9"/>
        <v>0</v>
      </c>
      <c r="K20" s="124">
        <f t="shared" si="9"/>
        <v>0</v>
      </c>
      <c r="L20" s="124">
        <f t="shared" si="9"/>
        <v>0</v>
      </c>
      <c r="M20" s="124">
        <f t="shared" si="9"/>
        <v>0</v>
      </c>
      <c r="N20" s="124">
        <f t="shared" si="9"/>
        <v>0</v>
      </c>
      <c r="O20" s="124">
        <f t="shared" si="9"/>
        <v>0</v>
      </c>
      <c r="P20" s="124">
        <f t="shared" si="9"/>
        <v>0</v>
      </c>
      <c r="Q20" s="124">
        <f t="shared" si="9"/>
        <v>0</v>
      </c>
      <c r="R20" s="124">
        <f t="shared" si="9"/>
        <v>0</v>
      </c>
      <c r="S20" s="124">
        <f t="shared" si="9"/>
        <v>0</v>
      </c>
    </row>
    <row r="21" ht="35.25" customHeight="1" spans="1:19">
      <c r="A21" s="19" t="s">
        <v>826</v>
      </c>
      <c r="B21" s="87" t="s">
        <v>827</v>
      </c>
      <c r="C21" s="19" t="s">
        <v>828</v>
      </c>
      <c r="D21" s="47">
        <v>44258.4277662037</v>
      </c>
      <c r="E21" s="19" t="s">
        <v>258</v>
      </c>
      <c r="F21" s="19" t="s">
        <v>829</v>
      </c>
      <c r="G21" s="124">
        <f t="shared" si="3"/>
        <v>500</v>
      </c>
      <c r="H21" s="123">
        <v>500</v>
      </c>
      <c r="I21" s="123">
        <v>0</v>
      </c>
      <c r="J21" s="123">
        <v>0</v>
      </c>
      <c r="K21" s="123">
        <v>0</v>
      </c>
      <c r="L21" s="123">
        <v>0</v>
      </c>
      <c r="M21" s="123">
        <v>0</v>
      </c>
      <c r="N21" s="123">
        <v>0</v>
      </c>
      <c r="O21" s="123">
        <v>0</v>
      </c>
      <c r="P21" s="123">
        <v>0</v>
      </c>
      <c r="Q21" s="123">
        <v>0</v>
      </c>
      <c r="R21" s="123">
        <v>0</v>
      </c>
      <c r="S21" s="123">
        <v>0</v>
      </c>
    </row>
    <row r="22" ht="35.25" customHeight="1" spans="1:19">
      <c r="A22" s="19" t="s">
        <v>743</v>
      </c>
      <c r="B22" s="87" t="s">
        <v>744</v>
      </c>
      <c r="C22" s="19"/>
      <c r="D22" s="47"/>
      <c r="E22" s="19"/>
      <c r="F22" s="19"/>
      <c r="G22" s="124">
        <f>G23</f>
        <v>2100</v>
      </c>
      <c r="H22" s="124">
        <f t="shared" ref="H22:S23" si="10">H23</f>
        <v>2100</v>
      </c>
      <c r="I22" s="124">
        <f t="shared" si="10"/>
        <v>0</v>
      </c>
      <c r="J22" s="124">
        <f t="shared" si="10"/>
        <v>0</v>
      </c>
      <c r="K22" s="124">
        <f t="shared" si="10"/>
        <v>0</v>
      </c>
      <c r="L22" s="124">
        <f t="shared" si="10"/>
        <v>0</v>
      </c>
      <c r="M22" s="124">
        <f t="shared" si="10"/>
        <v>0</v>
      </c>
      <c r="N22" s="124">
        <f t="shared" si="10"/>
        <v>0</v>
      </c>
      <c r="O22" s="124">
        <f t="shared" si="10"/>
        <v>0</v>
      </c>
      <c r="P22" s="124">
        <f t="shared" si="10"/>
        <v>0</v>
      </c>
      <c r="Q22" s="124">
        <f t="shared" si="10"/>
        <v>0</v>
      </c>
      <c r="R22" s="124">
        <f t="shared" si="10"/>
        <v>0</v>
      </c>
      <c r="S22" s="124">
        <f t="shared" si="10"/>
        <v>0</v>
      </c>
    </row>
    <row r="23" ht="35.25" customHeight="1" spans="1:19">
      <c r="A23" s="19" t="s">
        <v>468</v>
      </c>
      <c r="B23" s="45" t="s">
        <v>830</v>
      </c>
      <c r="C23" s="19"/>
      <c r="D23" s="47"/>
      <c r="E23" s="19"/>
      <c r="F23" s="19"/>
      <c r="G23" s="124">
        <f>G24</f>
        <v>2100</v>
      </c>
      <c r="H23" s="124">
        <f t="shared" si="10"/>
        <v>2100</v>
      </c>
      <c r="I23" s="124">
        <f t="shared" si="10"/>
        <v>0</v>
      </c>
      <c r="J23" s="124">
        <f t="shared" si="10"/>
        <v>0</v>
      </c>
      <c r="K23" s="124">
        <f t="shared" si="10"/>
        <v>0</v>
      </c>
      <c r="L23" s="124">
        <f t="shared" si="10"/>
        <v>0</v>
      </c>
      <c r="M23" s="124">
        <f t="shared" si="10"/>
        <v>0</v>
      </c>
      <c r="N23" s="124">
        <f t="shared" si="10"/>
        <v>0</v>
      </c>
      <c r="O23" s="124">
        <f t="shared" si="10"/>
        <v>0</v>
      </c>
      <c r="P23" s="124">
        <f t="shared" si="10"/>
        <v>0</v>
      </c>
      <c r="Q23" s="124">
        <f t="shared" si="10"/>
        <v>0</v>
      </c>
      <c r="R23" s="124">
        <f t="shared" si="10"/>
        <v>0</v>
      </c>
      <c r="S23" s="124">
        <f t="shared" si="10"/>
        <v>0</v>
      </c>
    </row>
    <row r="24" ht="35.25" customHeight="1" spans="1:19">
      <c r="A24" s="19" t="s">
        <v>831</v>
      </c>
      <c r="B24" s="45" t="s">
        <v>832</v>
      </c>
      <c r="C24" s="19" t="s">
        <v>833</v>
      </c>
      <c r="D24" s="47">
        <v>44258.4277662037</v>
      </c>
      <c r="E24" s="19" t="s">
        <v>258</v>
      </c>
      <c r="F24" s="19" t="s">
        <v>834</v>
      </c>
      <c r="G24" s="124">
        <f t="shared" si="3"/>
        <v>2100</v>
      </c>
      <c r="H24" s="123">
        <v>2100</v>
      </c>
      <c r="I24" s="123">
        <v>0</v>
      </c>
      <c r="J24" s="123">
        <v>0</v>
      </c>
      <c r="K24" s="123">
        <v>0</v>
      </c>
      <c r="L24" s="123">
        <v>0</v>
      </c>
      <c r="M24" s="123">
        <v>0</v>
      </c>
      <c r="N24" s="123">
        <v>0</v>
      </c>
      <c r="O24" s="123">
        <v>0</v>
      </c>
      <c r="P24" s="123">
        <v>0</v>
      </c>
      <c r="Q24" s="123">
        <v>0</v>
      </c>
      <c r="R24" s="123">
        <v>0</v>
      </c>
      <c r="S24" s="123">
        <v>0</v>
      </c>
    </row>
    <row r="25" ht="35.25" customHeight="1" spans="1:19">
      <c r="A25" s="19" t="s">
        <v>771</v>
      </c>
      <c r="B25" s="45" t="s">
        <v>772</v>
      </c>
      <c r="C25" s="19"/>
      <c r="D25" s="47"/>
      <c r="E25" s="19"/>
      <c r="F25" s="19"/>
      <c r="G25" s="124">
        <f>G26</f>
        <v>2625</v>
      </c>
      <c r="H25" s="124">
        <f t="shared" ref="H25:S25" si="11">H26</f>
        <v>445</v>
      </c>
      <c r="I25" s="124">
        <f t="shared" si="11"/>
        <v>425</v>
      </c>
      <c r="J25" s="124">
        <f t="shared" si="11"/>
        <v>185</v>
      </c>
      <c r="K25" s="124">
        <f t="shared" si="11"/>
        <v>135</v>
      </c>
      <c r="L25" s="124">
        <f t="shared" si="11"/>
        <v>325</v>
      </c>
      <c r="M25" s="124">
        <f t="shared" si="11"/>
        <v>135</v>
      </c>
      <c r="N25" s="124">
        <f t="shared" si="11"/>
        <v>250</v>
      </c>
      <c r="O25" s="124">
        <f t="shared" si="11"/>
        <v>180</v>
      </c>
      <c r="P25" s="124">
        <f t="shared" si="11"/>
        <v>170</v>
      </c>
      <c r="Q25" s="124">
        <f t="shared" si="11"/>
        <v>155</v>
      </c>
      <c r="R25" s="124">
        <f t="shared" si="11"/>
        <v>130</v>
      </c>
      <c r="S25" s="124">
        <f t="shared" si="11"/>
        <v>90</v>
      </c>
    </row>
    <row r="26" ht="35.25" customHeight="1" spans="1:19">
      <c r="A26" s="19" t="s">
        <v>328</v>
      </c>
      <c r="B26" s="45" t="s">
        <v>773</v>
      </c>
      <c r="C26" s="19"/>
      <c r="D26" s="47"/>
      <c r="E26" s="19"/>
      <c r="F26" s="19"/>
      <c r="G26" s="124">
        <f t="shared" si="3"/>
        <v>2625</v>
      </c>
      <c r="H26" s="123">
        <f>SUM(H27:H28)</f>
        <v>445</v>
      </c>
      <c r="I26" s="123">
        <f t="shared" ref="I26:S26" si="12">SUM(I27:I28)</f>
        <v>425</v>
      </c>
      <c r="J26" s="123">
        <f t="shared" si="12"/>
        <v>185</v>
      </c>
      <c r="K26" s="123">
        <f t="shared" si="12"/>
        <v>135</v>
      </c>
      <c r="L26" s="123">
        <f t="shared" si="12"/>
        <v>325</v>
      </c>
      <c r="M26" s="123">
        <f t="shared" si="12"/>
        <v>135</v>
      </c>
      <c r="N26" s="123">
        <f t="shared" si="12"/>
        <v>250</v>
      </c>
      <c r="O26" s="123">
        <f t="shared" si="12"/>
        <v>180</v>
      </c>
      <c r="P26" s="123">
        <f t="shared" si="12"/>
        <v>170</v>
      </c>
      <c r="Q26" s="123">
        <f t="shared" si="12"/>
        <v>155</v>
      </c>
      <c r="R26" s="123">
        <f t="shared" si="12"/>
        <v>130</v>
      </c>
      <c r="S26" s="123">
        <f t="shared" si="12"/>
        <v>90</v>
      </c>
    </row>
    <row r="27" ht="35.25" customHeight="1" spans="1:19">
      <c r="A27" s="19" t="s">
        <v>774</v>
      </c>
      <c r="B27" s="45" t="s">
        <v>775</v>
      </c>
      <c r="C27" s="19" t="s">
        <v>835</v>
      </c>
      <c r="D27" s="47">
        <v>44304.4588657407</v>
      </c>
      <c r="E27" s="19" t="s">
        <v>797</v>
      </c>
      <c r="F27" s="19" t="s">
        <v>836</v>
      </c>
      <c r="G27" s="124">
        <f t="shared" si="3"/>
        <v>1905</v>
      </c>
      <c r="H27" s="123">
        <v>385</v>
      </c>
      <c r="I27" s="123">
        <v>365</v>
      </c>
      <c r="J27" s="123">
        <v>125</v>
      </c>
      <c r="K27" s="123">
        <v>75</v>
      </c>
      <c r="L27" s="123">
        <v>265</v>
      </c>
      <c r="M27" s="123">
        <v>75</v>
      </c>
      <c r="N27" s="123">
        <v>190</v>
      </c>
      <c r="O27" s="123">
        <v>120</v>
      </c>
      <c r="P27" s="123">
        <v>110</v>
      </c>
      <c r="Q27" s="123">
        <v>95</v>
      </c>
      <c r="R27" s="123">
        <v>70</v>
      </c>
      <c r="S27" s="123">
        <v>30</v>
      </c>
    </row>
    <row r="28" ht="35.25" customHeight="1" spans="1:19">
      <c r="A28" s="19" t="s">
        <v>774</v>
      </c>
      <c r="B28" s="45" t="s">
        <v>775</v>
      </c>
      <c r="C28" s="19" t="s">
        <v>837</v>
      </c>
      <c r="D28" s="47">
        <v>44304.4588657407</v>
      </c>
      <c r="E28" s="19" t="s">
        <v>797</v>
      </c>
      <c r="F28" s="125" t="s">
        <v>838</v>
      </c>
      <c r="G28" s="124">
        <f t="shared" si="3"/>
        <v>720</v>
      </c>
      <c r="H28" s="123">
        <v>60</v>
      </c>
      <c r="I28" s="123">
        <v>60</v>
      </c>
      <c r="J28" s="123">
        <v>60</v>
      </c>
      <c r="K28" s="123">
        <v>60</v>
      </c>
      <c r="L28" s="123">
        <v>60</v>
      </c>
      <c r="M28" s="123">
        <v>60</v>
      </c>
      <c r="N28" s="123">
        <v>60</v>
      </c>
      <c r="O28" s="123">
        <v>60</v>
      </c>
      <c r="P28" s="123">
        <v>60</v>
      </c>
      <c r="Q28" s="123">
        <v>60</v>
      </c>
      <c r="R28" s="123">
        <v>60</v>
      </c>
      <c r="S28" s="123">
        <v>60</v>
      </c>
    </row>
    <row r="29" ht="35.25" customHeight="1" spans="1:19">
      <c r="A29" s="19" t="s">
        <v>839</v>
      </c>
      <c r="B29" s="45" t="s">
        <v>840</v>
      </c>
      <c r="C29" s="19"/>
      <c r="D29" s="47"/>
      <c r="E29" s="19"/>
      <c r="F29" s="19"/>
      <c r="G29" s="124">
        <f>SUM(G30:G33)</f>
        <v>941</v>
      </c>
      <c r="H29" s="124">
        <f t="shared" ref="H29:S29" si="13">SUM(H30:H33)</f>
        <v>0</v>
      </c>
      <c r="I29" s="124">
        <f t="shared" si="13"/>
        <v>493</v>
      </c>
      <c r="J29" s="124">
        <f t="shared" si="13"/>
        <v>0</v>
      </c>
      <c r="K29" s="124">
        <f t="shared" si="13"/>
        <v>0</v>
      </c>
      <c r="L29" s="124">
        <f t="shared" si="13"/>
        <v>0</v>
      </c>
      <c r="M29" s="124">
        <f t="shared" si="13"/>
        <v>3</v>
      </c>
      <c r="N29" s="124">
        <f t="shared" si="13"/>
        <v>40</v>
      </c>
      <c r="O29" s="124">
        <f t="shared" si="13"/>
        <v>405</v>
      </c>
      <c r="P29" s="124">
        <f t="shared" si="13"/>
        <v>0</v>
      </c>
      <c r="Q29" s="124">
        <f t="shared" si="13"/>
        <v>0</v>
      </c>
      <c r="R29" s="124">
        <f t="shared" si="13"/>
        <v>0</v>
      </c>
      <c r="S29" s="124">
        <f t="shared" si="13"/>
        <v>0</v>
      </c>
    </row>
    <row r="30" ht="41.25" customHeight="1" spans="1:19">
      <c r="A30" s="19" t="s">
        <v>841</v>
      </c>
      <c r="B30" s="45" t="s">
        <v>842</v>
      </c>
      <c r="C30" s="19" t="s">
        <v>843</v>
      </c>
      <c r="D30" s="47">
        <v>44438.7857175926</v>
      </c>
      <c r="E30" s="19" t="s">
        <v>258</v>
      </c>
      <c r="F30" s="19" t="s">
        <v>844</v>
      </c>
      <c r="G30" s="124">
        <f>SUM(H30:S30)</f>
        <v>40</v>
      </c>
      <c r="H30" s="123">
        <v>0</v>
      </c>
      <c r="I30" s="123">
        <v>0</v>
      </c>
      <c r="J30" s="123">
        <v>0</v>
      </c>
      <c r="K30" s="123">
        <v>0</v>
      </c>
      <c r="L30" s="123">
        <v>0</v>
      </c>
      <c r="M30" s="123">
        <v>0</v>
      </c>
      <c r="N30" s="123">
        <v>40</v>
      </c>
      <c r="O30" s="123">
        <v>0</v>
      </c>
      <c r="P30" s="123">
        <v>0</v>
      </c>
      <c r="Q30" s="123">
        <v>0</v>
      </c>
      <c r="R30" s="123">
        <v>0</v>
      </c>
      <c r="S30" s="123">
        <v>0</v>
      </c>
    </row>
    <row r="31" ht="41.25" customHeight="1" spans="1:19">
      <c r="A31" s="19" t="s">
        <v>841</v>
      </c>
      <c r="B31" s="45" t="s">
        <v>842</v>
      </c>
      <c r="C31" s="19" t="s">
        <v>845</v>
      </c>
      <c r="D31" s="47">
        <v>44373.4295138889</v>
      </c>
      <c r="E31" s="19" t="s">
        <v>258</v>
      </c>
      <c r="F31" s="19" t="s">
        <v>846</v>
      </c>
      <c r="G31" s="124">
        <f>SUM(H31:S31)</f>
        <v>3</v>
      </c>
      <c r="H31" s="123">
        <v>0</v>
      </c>
      <c r="I31" s="123">
        <v>0</v>
      </c>
      <c r="J31" s="123">
        <v>0</v>
      </c>
      <c r="K31" s="123">
        <v>0</v>
      </c>
      <c r="L31" s="123">
        <v>0</v>
      </c>
      <c r="M31" s="123">
        <v>3</v>
      </c>
      <c r="N31" s="123">
        <v>0</v>
      </c>
      <c r="O31" s="123">
        <v>0</v>
      </c>
      <c r="P31" s="123">
        <v>0</v>
      </c>
      <c r="Q31" s="123">
        <v>0</v>
      </c>
      <c r="R31" s="123">
        <v>0</v>
      </c>
      <c r="S31" s="123">
        <v>0</v>
      </c>
    </row>
    <row r="32" ht="41.25" customHeight="1" spans="1:19">
      <c r="A32" s="19" t="s">
        <v>841</v>
      </c>
      <c r="B32" s="45" t="s">
        <v>842</v>
      </c>
      <c r="C32" s="19" t="s">
        <v>847</v>
      </c>
      <c r="D32" s="47">
        <v>44510.7722916667</v>
      </c>
      <c r="E32" s="19" t="s">
        <v>258</v>
      </c>
      <c r="F32" s="19" t="s">
        <v>848</v>
      </c>
      <c r="G32" s="124">
        <f>SUM(H32:S32)</f>
        <v>493</v>
      </c>
      <c r="H32" s="123">
        <v>0</v>
      </c>
      <c r="I32" s="123">
        <v>493</v>
      </c>
      <c r="J32" s="123">
        <v>0</v>
      </c>
      <c r="K32" s="123">
        <v>0</v>
      </c>
      <c r="L32" s="123">
        <v>0</v>
      </c>
      <c r="M32" s="123">
        <v>0</v>
      </c>
      <c r="N32" s="123">
        <v>0</v>
      </c>
      <c r="O32" s="123">
        <v>0</v>
      </c>
      <c r="P32" s="123">
        <v>0</v>
      </c>
      <c r="Q32" s="123">
        <v>0</v>
      </c>
      <c r="R32" s="123">
        <v>0</v>
      </c>
      <c r="S32" s="123">
        <v>0</v>
      </c>
    </row>
    <row r="33" ht="41.25" customHeight="1" spans="1:19">
      <c r="A33" s="19" t="s">
        <v>849</v>
      </c>
      <c r="B33" s="45" t="s">
        <v>850</v>
      </c>
      <c r="C33" s="19" t="s">
        <v>851</v>
      </c>
      <c r="D33" s="47">
        <v>44414.7572685185</v>
      </c>
      <c r="E33" s="19" t="s">
        <v>258</v>
      </c>
      <c r="F33" s="19" t="s">
        <v>852</v>
      </c>
      <c r="G33" s="124">
        <f>SUM(H33:S33)</f>
        <v>405</v>
      </c>
      <c r="H33" s="123">
        <v>0</v>
      </c>
      <c r="I33" s="123">
        <v>0</v>
      </c>
      <c r="J33" s="123">
        <v>0</v>
      </c>
      <c r="K33" s="123">
        <v>0</v>
      </c>
      <c r="L33" s="123">
        <v>0</v>
      </c>
      <c r="M33" s="123">
        <v>0</v>
      </c>
      <c r="N33" s="123">
        <v>0</v>
      </c>
      <c r="O33" s="123">
        <v>405</v>
      </c>
      <c r="P33" s="123">
        <v>0</v>
      </c>
      <c r="Q33" s="123">
        <v>0</v>
      </c>
      <c r="R33" s="123">
        <v>0</v>
      </c>
      <c r="S33" s="123">
        <v>0</v>
      </c>
    </row>
    <row r="34" ht="23.25" customHeight="1"/>
    <row r="35" ht="23.25" customHeight="1"/>
    <row r="36" ht="23.25" customHeight="1"/>
    <row r="37" ht="23.25" customHeight="1"/>
    <row r="38" ht="23.25" customHeight="1"/>
    <row r="39" ht="23.25" customHeight="1"/>
    <row r="40" ht="23.25" customHeight="1"/>
    <row r="41" ht="23.25" customHeight="1"/>
    <row r="42" ht="23.25" customHeight="1"/>
    <row r="43" ht="23.25" customHeight="1"/>
    <row r="44" ht="23.25" customHeight="1"/>
    <row r="45" ht="23.25" customHeight="1"/>
    <row r="46" ht="23.25" customHeight="1"/>
    <row r="47" ht="23.25" customHeight="1"/>
    <row r="48" ht="23.25" customHeight="1"/>
    <row r="49" ht="23.25" customHeight="1"/>
    <row r="50" ht="23.25" customHeight="1"/>
    <row r="51" ht="23.25" customHeight="1"/>
    <row r="52" ht="23.25" customHeight="1"/>
    <row r="53" ht="23.25" customHeight="1"/>
    <row r="54" ht="23.25" customHeight="1"/>
    <row r="55" ht="23.25" customHeight="1"/>
    <row r="56" ht="23.25" customHeight="1"/>
    <row r="57" ht="23.25" customHeight="1"/>
    <row r="58" ht="23.25" customHeight="1"/>
    <row r="59" ht="23.25" customHeight="1"/>
  </sheetData>
  <mergeCells count="2">
    <mergeCell ref="A1:S1"/>
    <mergeCell ref="Q2:S2"/>
  </mergeCells>
  <pageMargins left="0.7" right="0.7" top="0.75" bottom="0.75" header="0.3" footer="0.3"/>
  <pageSetup paperSize="9" orientation="portrait" horizontalDpi="200" verticalDpi="3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612"/>
  <sheetViews>
    <sheetView showZeros="0" workbookViewId="0">
      <pane xSplit="7" ySplit="10" topLeftCell="H11" activePane="bottomRight" state="frozen"/>
      <selection/>
      <selection pane="topRight"/>
      <selection pane="bottomLeft"/>
      <selection pane="bottomRight" activeCell="C33" sqref="C33"/>
    </sheetView>
  </sheetViews>
  <sheetFormatPr defaultColWidth="6.875" defaultRowHeight="13.5"/>
  <cols>
    <col min="1" max="1" width="10.125" style="33" customWidth="1"/>
    <col min="2" max="2" width="20.875" style="33" customWidth="1"/>
    <col min="3" max="3" width="19.875" style="33" customWidth="1"/>
    <col min="4" max="6" width="17.375" style="33" customWidth="1"/>
    <col min="7" max="7" width="25.75" style="33" customWidth="1"/>
    <col min="8" max="21" width="14.875" style="33" customWidth="1"/>
    <col min="22" max="16384" width="6.875" style="33"/>
  </cols>
  <sheetData>
    <row r="1" ht="18.75" customHeight="1" spans="1:21">
      <c r="A1" s="34" t="s">
        <v>273</v>
      </c>
      <c r="B1" s="34"/>
      <c r="C1" s="34"/>
      <c r="D1" s="34"/>
      <c r="E1" s="34"/>
      <c r="F1" s="34"/>
      <c r="G1" s="34"/>
      <c r="H1" s="34"/>
      <c r="I1" s="34"/>
      <c r="J1" s="34"/>
      <c r="K1" s="34"/>
      <c r="L1" s="34"/>
      <c r="M1" s="34"/>
      <c r="N1" s="34"/>
      <c r="O1" s="34"/>
      <c r="P1" s="34"/>
      <c r="Q1" s="34"/>
      <c r="R1" s="34"/>
      <c r="S1" s="34"/>
      <c r="T1" s="34"/>
      <c r="U1" s="34"/>
    </row>
    <row r="2" ht="27.75" customHeight="1" spans="1:21">
      <c r="A2" s="4"/>
      <c r="B2" s="4"/>
      <c r="C2" s="5"/>
      <c r="D2" s="5"/>
      <c r="E2" s="5"/>
      <c r="F2" s="5"/>
      <c r="G2" s="5"/>
      <c r="I2" s="4"/>
      <c r="J2" s="28"/>
      <c r="K2" s="28"/>
      <c r="T2" s="117" t="s">
        <v>2</v>
      </c>
      <c r="U2" s="117"/>
    </row>
    <row r="3" s="96" customFormat="1" ht="25.5" customHeight="1" spans="1:21">
      <c r="A3" s="14" t="s">
        <v>274</v>
      </c>
      <c r="B3" s="14" t="s">
        <v>275</v>
      </c>
      <c r="C3" s="14" t="s">
        <v>276</v>
      </c>
      <c r="D3" s="14" t="s">
        <v>277</v>
      </c>
      <c r="E3" s="14" t="s">
        <v>278</v>
      </c>
      <c r="F3" s="16" t="s">
        <v>279</v>
      </c>
      <c r="G3" s="14" t="s">
        <v>280</v>
      </c>
      <c r="H3" s="14" t="s">
        <v>284</v>
      </c>
      <c r="I3" s="30" t="s">
        <v>8</v>
      </c>
      <c r="J3" s="14" t="s">
        <v>9</v>
      </c>
      <c r="K3" s="14" t="s">
        <v>10</v>
      </c>
      <c r="L3" s="14" t="s">
        <v>11</v>
      </c>
      <c r="M3" s="14" t="s">
        <v>12</v>
      </c>
      <c r="N3" s="14" t="s">
        <v>13</v>
      </c>
      <c r="O3" s="14" t="s">
        <v>14</v>
      </c>
      <c r="P3" s="14" t="s">
        <v>15</v>
      </c>
      <c r="Q3" s="14" t="s">
        <v>16</v>
      </c>
      <c r="R3" s="14" t="s">
        <v>17</v>
      </c>
      <c r="S3" s="14" t="s">
        <v>18</v>
      </c>
      <c r="T3" s="8" t="s">
        <v>285</v>
      </c>
      <c r="U3" s="14" t="s">
        <v>286</v>
      </c>
    </row>
    <row r="4" ht="25.5" customHeight="1" spans="1:21">
      <c r="A4" s="19" t="s">
        <v>5</v>
      </c>
      <c r="B4" s="45"/>
      <c r="C4" s="46"/>
      <c r="D4" s="19"/>
      <c r="E4" s="47"/>
      <c r="F4" s="19"/>
      <c r="G4" s="48"/>
      <c r="H4" s="55">
        <f>H5+H21+H24+H28</f>
        <v>7446</v>
      </c>
      <c r="I4" s="55">
        <f>I5+I21+I24+I28</f>
        <v>483</v>
      </c>
      <c r="J4" s="55">
        <f>J5+J21+J24+J28+J35</f>
        <v>3459</v>
      </c>
      <c r="K4" s="55">
        <f t="shared" ref="K4:U4" si="0">K5+K21+K24+K28</f>
        <v>240</v>
      </c>
      <c r="L4" s="55">
        <f t="shared" si="0"/>
        <v>209</v>
      </c>
      <c r="M4" s="55">
        <f t="shared" si="0"/>
        <v>576</v>
      </c>
      <c r="N4" s="55">
        <f t="shared" si="0"/>
        <v>285</v>
      </c>
      <c r="O4" s="55">
        <f t="shared" si="0"/>
        <v>213</v>
      </c>
      <c r="P4" s="55">
        <f t="shared" si="0"/>
        <v>183</v>
      </c>
      <c r="Q4" s="55">
        <f t="shared" si="0"/>
        <v>144</v>
      </c>
      <c r="R4" s="55">
        <f t="shared" si="0"/>
        <v>238</v>
      </c>
      <c r="S4" s="55">
        <f t="shared" si="0"/>
        <v>111</v>
      </c>
      <c r="T4" s="55">
        <f t="shared" si="0"/>
        <v>105</v>
      </c>
      <c r="U4" s="55">
        <f t="shared" si="0"/>
        <v>0</v>
      </c>
    </row>
    <row r="5" ht="25.5" customHeight="1" spans="1:21">
      <c r="A5" s="19" t="s">
        <v>287</v>
      </c>
      <c r="B5" s="45" t="s">
        <v>288</v>
      </c>
      <c r="C5" s="46"/>
      <c r="D5" s="19"/>
      <c r="E5" s="47"/>
      <c r="F5" s="19"/>
      <c r="G5" s="48"/>
      <c r="H5" s="55">
        <f>H6+H13+H16</f>
        <v>3435</v>
      </c>
      <c r="I5" s="55">
        <f t="shared" ref="I5:U5" si="1">I6+I13+I16</f>
        <v>421</v>
      </c>
      <c r="J5" s="55">
        <f t="shared" si="1"/>
        <v>956</v>
      </c>
      <c r="K5" s="55">
        <f t="shared" si="1"/>
        <v>171</v>
      </c>
      <c r="L5" s="55">
        <f t="shared" si="1"/>
        <v>122</v>
      </c>
      <c r="M5" s="55">
        <f t="shared" si="1"/>
        <v>400</v>
      </c>
      <c r="N5" s="55">
        <f t="shared" si="1"/>
        <v>208</v>
      </c>
      <c r="O5" s="55">
        <f t="shared" si="1"/>
        <v>164</v>
      </c>
      <c r="P5" s="55">
        <f t="shared" si="1"/>
        <v>116</v>
      </c>
      <c r="Q5" s="55">
        <f t="shared" si="1"/>
        <v>104</v>
      </c>
      <c r="R5" s="55">
        <f t="shared" si="1"/>
        <v>156</v>
      </c>
      <c r="S5" s="55">
        <f t="shared" si="1"/>
        <v>83</v>
      </c>
      <c r="T5" s="55">
        <f t="shared" si="1"/>
        <v>65</v>
      </c>
      <c r="U5" s="55">
        <f t="shared" si="1"/>
        <v>0</v>
      </c>
    </row>
    <row r="6" ht="25.5" customHeight="1" spans="1:21">
      <c r="A6" s="19" t="s">
        <v>429</v>
      </c>
      <c r="B6" s="45" t="s">
        <v>853</v>
      </c>
      <c r="C6" s="46"/>
      <c r="D6" s="19"/>
      <c r="E6" s="47"/>
      <c r="F6" s="19"/>
      <c r="G6" s="48"/>
      <c r="H6" s="55">
        <f>SUM(H7:H12)</f>
        <v>1710</v>
      </c>
      <c r="I6" s="55">
        <f t="shared" ref="I6:U6" si="2">SUM(I7:I12)</f>
        <v>132</v>
      </c>
      <c r="J6" s="55">
        <f t="shared" si="2"/>
        <v>777</v>
      </c>
      <c r="K6" s="55">
        <f t="shared" si="2"/>
        <v>98</v>
      </c>
      <c r="L6" s="55">
        <f t="shared" si="2"/>
        <v>83</v>
      </c>
      <c r="M6" s="55">
        <f t="shared" si="2"/>
        <v>206</v>
      </c>
      <c r="N6" s="55">
        <f t="shared" si="2"/>
        <v>97</v>
      </c>
      <c r="O6" s="55">
        <f t="shared" si="2"/>
        <v>85</v>
      </c>
      <c r="P6" s="55">
        <f t="shared" si="2"/>
        <v>65</v>
      </c>
      <c r="Q6" s="55">
        <f t="shared" si="2"/>
        <v>55</v>
      </c>
      <c r="R6" s="55">
        <f t="shared" si="2"/>
        <v>77</v>
      </c>
      <c r="S6" s="55">
        <f t="shared" si="2"/>
        <v>44</v>
      </c>
      <c r="T6" s="55">
        <f t="shared" si="2"/>
        <v>54</v>
      </c>
      <c r="U6" s="55">
        <f t="shared" si="2"/>
        <v>0</v>
      </c>
    </row>
    <row r="7" ht="38.25" customHeight="1" spans="1:21">
      <c r="A7" s="19" t="s">
        <v>854</v>
      </c>
      <c r="B7" s="45" t="s">
        <v>855</v>
      </c>
      <c r="C7" s="46" t="s">
        <v>856</v>
      </c>
      <c r="D7" s="19" t="s">
        <v>857</v>
      </c>
      <c r="E7" s="47">
        <v>44210.4784259259</v>
      </c>
      <c r="F7" s="19" t="s">
        <v>858</v>
      </c>
      <c r="G7" s="68" t="s">
        <v>859</v>
      </c>
      <c r="H7" s="55">
        <v>0</v>
      </c>
      <c r="I7" s="55">
        <v>132</v>
      </c>
      <c r="J7" s="57">
        <f>231+546</f>
        <v>777</v>
      </c>
      <c r="K7" s="57">
        <v>98</v>
      </c>
      <c r="L7" s="57">
        <v>83</v>
      </c>
      <c r="M7" s="57">
        <v>206</v>
      </c>
      <c r="N7" s="57">
        <v>97</v>
      </c>
      <c r="O7" s="57">
        <v>85</v>
      </c>
      <c r="P7" s="57">
        <v>65</v>
      </c>
      <c r="Q7" s="57">
        <v>55</v>
      </c>
      <c r="R7" s="57">
        <v>77</v>
      </c>
      <c r="S7" s="57">
        <v>44</v>
      </c>
      <c r="T7" s="55">
        <v>54</v>
      </c>
      <c r="U7" s="55">
        <v>0</v>
      </c>
    </row>
    <row r="8" ht="38.25" customHeight="1" spans="1:21">
      <c r="A8" s="19" t="s">
        <v>854</v>
      </c>
      <c r="B8" s="45" t="s">
        <v>855</v>
      </c>
      <c r="C8" s="46" t="s">
        <v>856</v>
      </c>
      <c r="D8" s="19"/>
      <c r="E8" s="47">
        <v>44210.4784259259</v>
      </c>
      <c r="F8" s="19" t="s">
        <v>858</v>
      </c>
      <c r="G8" s="68" t="s">
        <v>859</v>
      </c>
      <c r="H8" s="55">
        <v>0</v>
      </c>
      <c r="I8" s="55">
        <v>0</v>
      </c>
      <c r="J8" s="57">
        <v>0</v>
      </c>
      <c r="K8" s="57">
        <v>0</v>
      </c>
      <c r="L8" s="57">
        <v>0</v>
      </c>
      <c r="M8" s="57">
        <v>0</v>
      </c>
      <c r="N8" s="57">
        <v>0</v>
      </c>
      <c r="O8" s="57">
        <v>0</v>
      </c>
      <c r="P8" s="57">
        <v>0</v>
      </c>
      <c r="Q8" s="57">
        <v>0</v>
      </c>
      <c r="R8" s="57">
        <v>0</v>
      </c>
      <c r="S8" s="57">
        <v>0</v>
      </c>
      <c r="T8" s="55">
        <v>0</v>
      </c>
      <c r="U8" s="55">
        <v>0</v>
      </c>
    </row>
    <row r="9" ht="25.5" customHeight="1" spans="1:21">
      <c r="A9" s="19" t="s">
        <v>854</v>
      </c>
      <c r="B9" s="45" t="s">
        <v>855</v>
      </c>
      <c r="C9" s="46" t="s">
        <v>860</v>
      </c>
      <c r="D9" s="19" t="s">
        <v>861</v>
      </c>
      <c r="E9" s="47">
        <v>44210.4784259259</v>
      </c>
      <c r="F9" s="19" t="s">
        <v>858</v>
      </c>
      <c r="G9" s="68" t="s">
        <v>859</v>
      </c>
      <c r="H9" s="55">
        <v>1019</v>
      </c>
      <c r="I9" s="55">
        <v>0</v>
      </c>
      <c r="J9" s="57">
        <v>0</v>
      </c>
      <c r="K9" s="57">
        <v>0</v>
      </c>
      <c r="L9" s="57">
        <v>0</v>
      </c>
      <c r="M9" s="57">
        <v>0</v>
      </c>
      <c r="N9" s="57">
        <v>0</v>
      </c>
      <c r="O9" s="57">
        <v>0</v>
      </c>
      <c r="P9" s="57">
        <v>0</v>
      </c>
      <c r="Q9" s="57">
        <v>0</v>
      </c>
      <c r="R9" s="57">
        <v>0</v>
      </c>
      <c r="S9" s="57">
        <v>0</v>
      </c>
      <c r="T9" s="55">
        <v>0</v>
      </c>
      <c r="U9" s="55">
        <v>0</v>
      </c>
    </row>
    <row r="10" ht="25.5" customHeight="1" spans="1:21">
      <c r="A10" s="19" t="s">
        <v>854</v>
      </c>
      <c r="B10" s="45" t="s">
        <v>855</v>
      </c>
      <c r="C10" s="46" t="s">
        <v>860</v>
      </c>
      <c r="D10" s="19"/>
      <c r="E10" s="47">
        <v>44210.4784259259</v>
      </c>
      <c r="F10" s="19" t="s">
        <v>858</v>
      </c>
      <c r="G10" s="68" t="s">
        <v>859</v>
      </c>
      <c r="H10" s="55">
        <v>0</v>
      </c>
      <c r="I10" s="55">
        <v>0</v>
      </c>
      <c r="J10" s="57">
        <v>0</v>
      </c>
      <c r="K10" s="57">
        <v>0</v>
      </c>
      <c r="L10" s="57">
        <v>0</v>
      </c>
      <c r="M10" s="57">
        <v>0</v>
      </c>
      <c r="N10" s="57">
        <v>0</v>
      </c>
      <c r="O10" s="57">
        <v>0</v>
      </c>
      <c r="P10" s="57">
        <v>0</v>
      </c>
      <c r="Q10" s="57">
        <v>0</v>
      </c>
      <c r="R10" s="57">
        <v>0</v>
      </c>
      <c r="S10" s="57">
        <v>0</v>
      </c>
      <c r="T10" s="55">
        <v>0</v>
      </c>
      <c r="U10" s="55">
        <v>0</v>
      </c>
    </row>
    <row r="11" ht="25.5" customHeight="1" spans="1:21">
      <c r="A11" s="19" t="s">
        <v>854</v>
      </c>
      <c r="B11" s="45" t="s">
        <v>855</v>
      </c>
      <c r="C11" s="46" t="s">
        <v>862</v>
      </c>
      <c r="D11" s="19"/>
      <c r="E11" s="47">
        <v>44210.4784259259</v>
      </c>
      <c r="F11" s="19" t="s">
        <v>858</v>
      </c>
      <c r="G11" s="48" t="s">
        <v>863</v>
      </c>
      <c r="H11" s="55">
        <v>0</v>
      </c>
      <c r="I11" s="55">
        <v>0</v>
      </c>
      <c r="J11" s="57">
        <v>0</v>
      </c>
      <c r="K11" s="57">
        <v>0</v>
      </c>
      <c r="L11" s="57">
        <v>0</v>
      </c>
      <c r="M11" s="57">
        <v>0</v>
      </c>
      <c r="N11" s="57">
        <v>0</v>
      </c>
      <c r="O11" s="57">
        <v>0</v>
      </c>
      <c r="P11" s="57">
        <v>0</v>
      </c>
      <c r="Q11" s="57">
        <v>0</v>
      </c>
      <c r="R11" s="57">
        <v>0</v>
      </c>
      <c r="S11" s="57">
        <v>0</v>
      </c>
      <c r="T11" s="55">
        <v>0</v>
      </c>
      <c r="U11" s="55">
        <v>0</v>
      </c>
    </row>
    <row r="12" ht="25.5" customHeight="1" spans="1:21">
      <c r="A12" s="19" t="s">
        <v>854</v>
      </c>
      <c r="B12" s="45" t="s">
        <v>855</v>
      </c>
      <c r="C12" s="46" t="s">
        <v>862</v>
      </c>
      <c r="D12" s="19" t="s">
        <v>864</v>
      </c>
      <c r="E12" s="47">
        <v>44210.4784259259</v>
      </c>
      <c r="F12" s="19" t="s">
        <v>858</v>
      </c>
      <c r="G12" s="48" t="s">
        <v>863</v>
      </c>
      <c r="H12" s="55">
        <v>691</v>
      </c>
      <c r="I12" s="55">
        <v>0</v>
      </c>
      <c r="J12" s="57">
        <v>0</v>
      </c>
      <c r="K12" s="57">
        <v>0</v>
      </c>
      <c r="L12" s="57">
        <v>0</v>
      </c>
      <c r="M12" s="57">
        <v>0</v>
      </c>
      <c r="N12" s="57">
        <v>0</v>
      </c>
      <c r="O12" s="57">
        <v>0</v>
      </c>
      <c r="P12" s="57">
        <v>0</v>
      </c>
      <c r="Q12" s="57">
        <v>0</v>
      </c>
      <c r="R12" s="57">
        <v>0</v>
      </c>
      <c r="S12" s="57">
        <v>0</v>
      </c>
      <c r="T12" s="55">
        <v>0</v>
      </c>
      <c r="U12" s="55">
        <v>0</v>
      </c>
    </row>
    <row r="13" ht="25.5" customHeight="1" spans="1:21">
      <c r="A13" s="19" t="s">
        <v>303</v>
      </c>
      <c r="B13" s="45" t="s">
        <v>304</v>
      </c>
      <c r="C13" s="46"/>
      <c r="D13" s="19"/>
      <c r="E13" s="47"/>
      <c r="F13" s="19"/>
      <c r="G13" s="48"/>
      <c r="H13" s="55">
        <f>SUM(H14:H15)</f>
        <v>0</v>
      </c>
      <c r="I13" s="55">
        <f t="shared" ref="I13:U13" si="3">SUM(I14:I15)</f>
        <v>116</v>
      </c>
      <c r="J13" s="55">
        <f t="shared" si="3"/>
        <v>0</v>
      </c>
      <c r="K13" s="55">
        <f t="shared" si="3"/>
        <v>6</v>
      </c>
      <c r="L13" s="55">
        <f t="shared" si="3"/>
        <v>0</v>
      </c>
      <c r="M13" s="55">
        <f t="shared" si="3"/>
        <v>61</v>
      </c>
      <c r="N13" s="55">
        <f t="shared" si="3"/>
        <v>0</v>
      </c>
      <c r="O13" s="55">
        <f t="shared" si="3"/>
        <v>2</v>
      </c>
      <c r="P13" s="55">
        <f t="shared" si="3"/>
        <v>0</v>
      </c>
      <c r="Q13" s="55">
        <f t="shared" si="3"/>
        <v>0</v>
      </c>
      <c r="R13" s="55">
        <f t="shared" si="3"/>
        <v>0</v>
      </c>
      <c r="S13" s="55">
        <f t="shared" si="3"/>
        <v>3</v>
      </c>
      <c r="T13" s="55">
        <f t="shared" si="3"/>
        <v>1</v>
      </c>
      <c r="U13" s="55">
        <f t="shared" si="3"/>
        <v>0</v>
      </c>
    </row>
    <row r="14" ht="25.5" customHeight="1" spans="1:21">
      <c r="A14" s="19" t="s">
        <v>305</v>
      </c>
      <c r="B14" s="45" t="s">
        <v>306</v>
      </c>
      <c r="C14" s="46" t="s">
        <v>865</v>
      </c>
      <c r="D14" s="19" t="s">
        <v>866</v>
      </c>
      <c r="E14" s="47">
        <v>44210.4784259259</v>
      </c>
      <c r="F14" s="19" t="s">
        <v>858</v>
      </c>
      <c r="G14" s="48" t="s">
        <v>867</v>
      </c>
      <c r="H14" s="55">
        <v>0</v>
      </c>
      <c r="I14" s="55">
        <v>116</v>
      </c>
      <c r="J14" s="57">
        <v>0</v>
      </c>
      <c r="K14" s="57">
        <v>6</v>
      </c>
      <c r="L14" s="57">
        <v>0</v>
      </c>
      <c r="M14" s="57">
        <v>61</v>
      </c>
      <c r="N14" s="57">
        <v>0</v>
      </c>
      <c r="O14" s="57">
        <v>2</v>
      </c>
      <c r="P14" s="57">
        <v>0</v>
      </c>
      <c r="Q14" s="57">
        <v>0</v>
      </c>
      <c r="R14" s="57">
        <v>0</v>
      </c>
      <c r="S14" s="57">
        <v>3</v>
      </c>
      <c r="T14" s="55">
        <v>1</v>
      </c>
      <c r="U14" s="55">
        <v>0</v>
      </c>
    </row>
    <row r="15" ht="25.5" customHeight="1" spans="1:21">
      <c r="A15" s="19" t="s">
        <v>305</v>
      </c>
      <c r="B15" s="45" t="s">
        <v>306</v>
      </c>
      <c r="C15" s="46" t="s">
        <v>865</v>
      </c>
      <c r="D15" s="19"/>
      <c r="E15" s="47">
        <v>44210.4784259259</v>
      </c>
      <c r="F15" s="19" t="s">
        <v>858</v>
      </c>
      <c r="G15" s="48" t="s">
        <v>867</v>
      </c>
      <c r="H15" s="55">
        <v>0</v>
      </c>
      <c r="I15" s="55">
        <v>0</v>
      </c>
      <c r="J15" s="57">
        <v>0</v>
      </c>
      <c r="K15" s="57">
        <v>0</v>
      </c>
      <c r="L15" s="57">
        <v>0</v>
      </c>
      <c r="M15" s="57">
        <v>0</v>
      </c>
      <c r="N15" s="57">
        <v>0</v>
      </c>
      <c r="O15" s="57">
        <v>0</v>
      </c>
      <c r="P15" s="57">
        <v>0</v>
      </c>
      <c r="Q15" s="57">
        <v>0</v>
      </c>
      <c r="R15" s="57">
        <v>0</v>
      </c>
      <c r="S15" s="57">
        <v>0</v>
      </c>
      <c r="T15" s="55">
        <v>0</v>
      </c>
      <c r="U15" s="55">
        <v>0</v>
      </c>
    </row>
    <row r="16" ht="25.5" customHeight="1" spans="1:21">
      <c r="A16" s="19" t="s">
        <v>819</v>
      </c>
      <c r="B16" s="45" t="s">
        <v>820</v>
      </c>
      <c r="C16" s="46"/>
      <c r="D16" s="19"/>
      <c r="E16" s="47"/>
      <c r="F16" s="19"/>
      <c r="G16" s="48"/>
      <c r="H16" s="55">
        <f>SUM(H17:H20)</f>
        <v>1725</v>
      </c>
      <c r="I16" s="55">
        <f t="shared" ref="I16:U16" si="4">SUM(I17:I20)</f>
        <v>173</v>
      </c>
      <c r="J16" s="55">
        <f t="shared" si="4"/>
        <v>179</v>
      </c>
      <c r="K16" s="55">
        <f t="shared" si="4"/>
        <v>67</v>
      </c>
      <c r="L16" s="55">
        <f t="shared" si="4"/>
        <v>39</v>
      </c>
      <c r="M16" s="55">
        <f t="shared" si="4"/>
        <v>133</v>
      </c>
      <c r="N16" s="55">
        <f t="shared" si="4"/>
        <v>111</v>
      </c>
      <c r="O16" s="55">
        <f t="shared" si="4"/>
        <v>77</v>
      </c>
      <c r="P16" s="55">
        <f t="shared" si="4"/>
        <v>51</v>
      </c>
      <c r="Q16" s="55">
        <f t="shared" si="4"/>
        <v>49</v>
      </c>
      <c r="R16" s="55">
        <f t="shared" si="4"/>
        <v>79</v>
      </c>
      <c r="S16" s="55">
        <f t="shared" si="4"/>
        <v>36</v>
      </c>
      <c r="T16" s="55">
        <f t="shared" si="4"/>
        <v>10</v>
      </c>
      <c r="U16" s="55">
        <f t="shared" si="4"/>
        <v>0</v>
      </c>
    </row>
    <row r="17" ht="25.5" customHeight="1" spans="1:21">
      <c r="A17" s="19" t="s">
        <v>821</v>
      </c>
      <c r="B17" s="45" t="s">
        <v>822</v>
      </c>
      <c r="C17" s="46" t="s">
        <v>868</v>
      </c>
      <c r="D17" s="19" t="s">
        <v>869</v>
      </c>
      <c r="E17" s="47">
        <v>44287.6634606481</v>
      </c>
      <c r="F17" s="19" t="s">
        <v>858</v>
      </c>
      <c r="G17" s="48" t="s">
        <v>870</v>
      </c>
      <c r="H17" s="55">
        <v>0</v>
      </c>
      <c r="I17" s="55">
        <v>121</v>
      </c>
      <c r="J17" s="57">
        <v>88</v>
      </c>
      <c r="K17" s="57">
        <v>26</v>
      </c>
      <c r="L17" s="57">
        <v>14</v>
      </c>
      <c r="M17" s="57">
        <v>74</v>
      </c>
      <c r="N17" s="57">
        <v>60</v>
      </c>
      <c r="O17" s="57">
        <v>36</v>
      </c>
      <c r="P17" s="57">
        <v>28</v>
      </c>
      <c r="Q17" s="57">
        <v>19</v>
      </c>
      <c r="R17" s="57">
        <v>48</v>
      </c>
      <c r="S17" s="57">
        <v>21</v>
      </c>
      <c r="T17" s="55">
        <v>3</v>
      </c>
      <c r="U17" s="55">
        <v>0</v>
      </c>
    </row>
    <row r="18" ht="25.5" customHeight="1" spans="1:21">
      <c r="A18" s="19" t="s">
        <v>821</v>
      </c>
      <c r="B18" s="45" t="s">
        <v>822</v>
      </c>
      <c r="C18" s="46" t="s">
        <v>862</v>
      </c>
      <c r="D18" s="19" t="s">
        <v>871</v>
      </c>
      <c r="E18" s="47">
        <v>44216.4294907407</v>
      </c>
      <c r="F18" s="19" t="s">
        <v>858</v>
      </c>
      <c r="G18" s="48" t="s">
        <v>872</v>
      </c>
      <c r="H18" s="55">
        <v>0</v>
      </c>
      <c r="I18" s="55">
        <v>0</v>
      </c>
      <c r="J18" s="57">
        <v>0</v>
      </c>
      <c r="K18" s="57">
        <v>0</v>
      </c>
      <c r="L18" s="57">
        <v>0</v>
      </c>
      <c r="M18" s="57">
        <v>0</v>
      </c>
      <c r="N18" s="57">
        <v>0</v>
      </c>
      <c r="O18" s="57">
        <v>4</v>
      </c>
      <c r="P18" s="57">
        <v>0</v>
      </c>
      <c r="Q18" s="57">
        <v>4</v>
      </c>
      <c r="R18" s="57">
        <v>0</v>
      </c>
      <c r="S18" s="57">
        <v>0</v>
      </c>
      <c r="T18" s="55">
        <v>0</v>
      </c>
      <c r="U18" s="55">
        <v>0</v>
      </c>
    </row>
    <row r="19" ht="25.5" customHeight="1" spans="1:21">
      <c r="A19" s="19" t="s">
        <v>821</v>
      </c>
      <c r="B19" s="45" t="s">
        <v>822</v>
      </c>
      <c r="C19" s="46" t="s">
        <v>873</v>
      </c>
      <c r="D19" s="19"/>
      <c r="E19" s="47">
        <v>44210.4784259259</v>
      </c>
      <c r="F19" s="19" t="s">
        <v>858</v>
      </c>
      <c r="G19" s="48" t="s">
        <v>874</v>
      </c>
      <c r="H19" s="55">
        <v>1670</v>
      </c>
      <c r="I19" s="55">
        <v>0</v>
      </c>
      <c r="J19" s="57">
        <v>0</v>
      </c>
      <c r="K19" s="57">
        <v>0</v>
      </c>
      <c r="L19" s="57">
        <v>0</v>
      </c>
      <c r="M19" s="57">
        <v>0</v>
      </c>
      <c r="N19" s="57">
        <v>0</v>
      </c>
      <c r="O19" s="57">
        <v>0</v>
      </c>
      <c r="P19" s="57">
        <v>0</v>
      </c>
      <c r="Q19" s="57">
        <v>0</v>
      </c>
      <c r="R19" s="57">
        <v>0</v>
      </c>
      <c r="S19" s="57">
        <v>0</v>
      </c>
      <c r="T19" s="55">
        <v>0</v>
      </c>
      <c r="U19" s="55">
        <v>0</v>
      </c>
    </row>
    <row r="20" ht="25.5" customHeight="1" spans="1:21">
      <c r="A20" s="19" t="s">
        <v>821</v>
      </c>
      <c r="B20" s="45" t="s">
        <v>822</v>
      </c>
      <c r="C20" s="46" t="s">
        <v>873</v>
      </c>
      <c r="D20" s="19" t="s">
        <v>875</v>
      </c>
      <c r="E20" s="47">
        <v>44210.4784259259</v>
      </c>
      <c r="F20" s="19" t="s">
        <v>858</v>
      </c>
      <c r="G20" s="48" t="s">
        <v>874</v>
      </c>
      <c r="H20" s="55">
        <v>55</v>
      </c>
      <c r="I20" s="55">
        <v>52</v>
      </c>
      <c r="J20" s="57">
        <v>91</v>
      </c>
      <c r="K20" s="57">
        <v>41</v>
      </c>
      <c r="L20" s="57">
        <v>25</v>
      </c>
      <c r="M20" s="57">
        <v>59</v>
      </c>
      <c r="N20" s="57">
        <v>51</v>
      </c>
      <c r="O20" s="57">
        <v>37</v>
      </c>
      <c r="P20" s="57">
        <v>23</v>
      </c>
      <c r="Q20" s="57">
        <v>26</v>
      </c>
      <c r="R20" s="57">
        <v>31</v>
      </c>
      <c r="S20" s="57">
        <v>15</v>
      </c>
      <c r="T20" s="55">
        <v>7</v>
      </c>
      <c r="U20" s="55">
        <v>0</v>
      </c>
    </row>
    <row r="21" ht="25.5" customHeight="1" spans="1:21">
      <c r="A21" s="19" t="s">
        <v>408</v>
      </c>
      <c r="B21" s="45" t="s">
        <v>409</v>
      </c>
      <c r="C21" s="46"/>
      <c r="D21" s="19"/>
      <c r="E21" s="47"/>
      <c r="F21" s="19"/>
      <c r="G21" s="48"/>
      <c r="H21" s="55">
        <f>SUM(H22:H23)</f>
        <v>113</v>
      </c>
      <c r="I21" s="55">
        <f t="shared" ref="I21:U21" si="5">SUM(I22:I23)</f>
        <v>4</v>
      </c>
      <c r="J21" s="55">
        <f t="shared" si="5"/>
        <v>0</v>
      </c>
      <c r="K21" s="55">
        <f t="shared" si="5"/>
        <v>0</v>
      </c>
      <c r="L21" s="55">
        <f t="shared" si="5"/>
        <v>10</v>
      </c>
      <c r="M21" s="55">
        <f t="shared" si="5"/>
        <v>0</v>
      </c>
      <c r="N21" s="55">
        <f t="shared" si="5"/>
        <v>0</v>
      </c>
      <c r="O21" s="55">
        <f t="shared" si="5"/>
        <v>0</v>
      </c>
      <c r="P21" s="55">
        <f t="shared" si="5"/>
        <v>0</v>
      </c>
      <c r="Q21" s="55">
        <f t="shared" si="5"/>
        <v>0</v>
      </c>
      <c r="R21" s="55">
        <f t="shared" si="5"/>
        <v>0</v>
      </c>
      <c r="S21" s="55">
        <f t="shared" si="5"/>
        <v>0</v>
      </c>
      <c r="T21" s="55">
        <f t="shared" si="5"/>
        <v>0</v>
      </c>
      <c r="U21" s="55">
        <f t="shared" si="5"/>
        <v>0</v>
      </c>
    </row>
    <row r="22" ht="25.5" customHeight="1" spans="1:21">
      <c r="A22" s="19" t="s">
        <v>876</v>
      </c>
      <c r="B22" s="45" t="s">
        <v>877</v>
      </c>
      <c r="C22" s="46" t="s">
        <v>878</v>
      </c>
      <c r="D22" s="19"/>
      <c r="E22" s="47">
        <v>44210.4784259259</v>
      </c>
      <c r="F22" s="19" t="s">
        <v>858</v>
      </c>
      <c r="G22" s="48" t="s">
        <v>879</v>
      </c>
      <c r="H22" s="55">
        <v>113</v>
      </c>
      <c r="I22" s="55">
        <v>4</v>
      </c>
      <c r="J22" s="57">
        <v>0</v>
      </c>
      <c r="K22" s="57">
        <v>0</v>
      </c>
      <c r="L22" s="57">
        <v>0</v>
      </c>
      <c r="M22" s="57">
        <v>0</v>
      </c>
      <c r="N22" s="57">
        <v>0</v>
      </c>
      <c r="O22" s="57">
        <v>0</v>
      </c>
      <c r="P22" s="57">
        <v>0</v>
      </c>
      <c r="Q22" s="57">
        <v>0</v>
      </c>
      <c r="R22" s="57">
        <v>0</v>
      </c>
      <c r="S22" s="57">
        <v>0</v>
      </c>
      <c r="T22" s="55">
        <v>0</v>
      </c>
      <c r="U22" s="55">
        <v>0</v>
      </c>
    </row>
    <row r="23" ht="25.5" customHeight="1" spans="1:21">
      <c r="A23" s="19" t="s">
        <v>876</v>
      </c>
      <c r="B23" s="45" t="s">
        <v>877</v>
      </c>
      <c r="C23" s="46" t="s">
        <v>878</v>
      </c>
      <c r="D23" s="19" t="s">
        <v>880</v>
      </c>
      <c r="E23" s="47">
        <v>44210.4784259259</v>
      </c>
      <c r="F23" s="19" t="s">
        <v>858</v>
      </c>
      <c r="G23" s="48" t="s">
        <v>879</v>
      </c>
      <c r="H23" s="55">
        <v>0</v>
      </c>
      <c r="I23" s="55">
        <v>0</v>
      </c>
      <c r="J23" s="57">
        <v>0</v>
      </c>
      <c r="K23" s="57">
        <v>0</v>
      </c>
      <c r="L23" s="57">
        <v>10</v>
      </c>
      <c r="M23" s="57">
        <v>0</v>
      </c>
      <c r="N23" s="57">
        <v>0</v>
      </c>
      <c r="O23" s="57">
        <v>0</v>
      </c>
      <c r="P23" s="57">
        <v>0</v>
      </c>
      <c r="Q23" s="57">
        <v>0</v>
      </c>
      <c r="R23" s="57">
        <v>0</v>
      </c>
      <c r="S23" s="57">
        <v>0</v>
      </c>
      <c r="T23" s="55">
        <v>0</v>
      </c>
      <c r="U23" s="55">
        <v>0</v>
      </c>
    </row>
    <row r="24" ht="25.5" customHeight="1" spans="1:21">
      <c r="A24" s="19" t="s">
        <v>438</v>
      </c>
      <c r="B24" s="45" t="s">
        <v>439</v>
      </c>
      <c r="C24" s="46"/>
      <c r="D24" s="19"/>
      <c r="E24" s="47"/>
      <c r="F24" s="19"/>
      <c r="G24" s="48"/>
      <c r="H24" s="55">
        <f>H25</f>
        <v>3898</v>
      </c>
      <c r="I24" s="55">
        <f t="shared" ref="I24:U24" si="6">I25</f>
        <v>0</v>
      </c>
      <c r="J24" s="55">
        <f t="shared" si="6"/>
        <v>0</v>
      </c>
      <c r="K24" s="55">
        <f t="shared" si="6"/>
        <v>0</v>
      </c>
      <c r="L24" s="55">
        <f t="shared" si="6"/>
        <v>0</v>
      </c>
      <c r="M24" s="55">
        <f t="shared" si="6"/>
        <v>0</v>
      </c>
      <c r="N24" s="55">
        <f t="shared" si="6"/>
        <v>0</v>
      </c>
      <c r="O24" s="55">
        <f t="shared" si="6"/>
        <v>0</v>
      </c>
      <c r="P24" s="55">
        <f t="shared" si="6"/>
        <v>0</v>
      </c>
      <c r="Q24" s="55">
        <f t="shared" si="6"/>
        <v>0</v>
      </c>
      <c r="R24" s="55">
        <f t="shared" si="6"/>
        <v>0</v>
      </c>
      <c r="S24" s="55">
        <f t="shared" si="6"/>
        <v>0</v>
      </c>
      <c r="T24" s="55">
        <f t="shared" si="6"/>
        <v>0</v>
      </c>
      <c r="U24" s="55">
        <f t="shared" si="6"/>
        <v>0</v>
      </c>
    </row>
    <row r="25" ht="25.5" customHeight="1" spans="1:21">
      <c r="A25" s="19" t="s">
        <v>289</v>
      </c>
      <c r="B25" s="45" t="s">
        <v>446</v>
      </c>
      <c r="C25" s="46"/>
      <c r="D25" s="19"/>
      <c r="E25" s="47"/>
      <c r="F25" s="19"/>
      <c r="G25" s="48"/>
      <c r="H25" s="55">
        <f>SUM(H26:H27)</f>
        <v>3898</v>
      </c>
      <c r="I25" s="55">
        <f t="shared" ref="I25:U25" si="7">SUM(I26:I27)</f>
        <v>0</v>
      </c>
      <c r="J25" s="55">
        <f t="shared" si="7"/>
        <v>0</v>
      </c>
      <c r="K25" s="55">
        <f t="shared" si="7"/>
        <v>0</v>
      </c>
      <c r="L25" s="55">
        <f t="shared" si="7"/>
        <v>0</v>
      </c>
      <c r="M25" s="55">
        <f t="shared" si="7"/>
        <v>0</v>
      </c>
      <c r="N25" s="55">
        <f t="shared" si="7"/>
        <v>0</v>
      </c>
      <c r="O25" s="55">
        <f t="shared" si="7"/>
        <v>0</v>
      </c>
      <c r="P25" s="55">
        <f t="shared" si="7"/>
        <v>0</v>
      </c>
      <c r="Q25" s="55">
        <f t="shared" si="7"/>
        <v>0</v>
      </c>
      <c r="R25" s="55">
        <f t="shared" si="7"/>
        <v>0</v>
      </c>
      <c r="S25" s="55">
        <f t="shared" si="7"/>
        <v>0</v>
      </c>
      <c r="T25" s="55">
        <f t="shared" si="7"/>
        <v>0</v>
      </c>
      <c r="U25" s="55">
        <f t="shared" si="7"/>
        <v>0</v>
      </c>
    </row>
    <row r="26" ht="25.5" customHeight="1" spans="1:21">
      <c r="A26" s="19" t="s">
        <v>881</v>
      </c>
      <c r="B26" s="45" t="s">
        <v>882</v>
      </c>
      <c r="C26" s="46" t="s">
        <v>883</v>
      </c>
      <c r="D26" s="19" t="s">
        <v>884</v>
      </c>
      <c r="E26" s="47">
        <v>44501.8174421296</v>
      </c>
      <c r="F26" s="19" t="s">
        <v>858</v>
      </c>
      <c r="G26" s="48" t="s">
        <v>885</v>
      </c>
      <c r="H26" s="55">
        <v>360</v>
      </c>
      <c r="I26" s="55">
        <v>0</v>
      </c>
      <c r="J26" s="57">
        <v>0</v>
      </c>
      <c r="K26" s="57">
        <v>0</v>
      </c>
      <c r="L26" s="57">
        <v>0</v>
      </c>
      <c r="M26" s="57">
        <v>0</v>
      </c>
      <c r="N26" s="57">
        <v>0</v>
      </c>
      <c r="O26" s="57">
        <v>0</v>
      </c>
      <c r="P26" s="57">
        <v>0</v>
      </c>
      <c r="Q26" s="57">
        <v>0</v>
      </c>
      <c r="R26" s="57">
        <v>0</v>
      </c>
      <c r="S26" s="57">
        <v>0</v>
      </c>
      <c r="T26" s="55">
        <v>0</v>
      </c>
      <c r="U26" s="55">
        <v>0</v>
      </c>
    </row>
    <row r="27" ht="25.5" customHeight="1" spans="1:21">
      <c r="A27" s="19" t="s">
        <v>881</v>
      </c>
      <c r="B27" s="45" t="s">
        <v>882</v>
      </c>
      <c r="C27" s="46" t="s">
        <v>883</v>
      </c>
      <c r="D27" s="19" t="s">
        <v>884</v>
      </c>
      <c r="E27" s="47">
        <v>44369.8874305556</v>
      </c>
      <c r="F27" s="19" t="s">
        <v>858</v>
      </c>
      <c r="G27" s="48" t="s">
        <v>885</v>
      </c>
      <c r="H27" s="55">
        <v>3538</v>
      </c>
      <c r="I27" s="55">
        <v>0</v>
      </c>
      <c r="J27" s="57">
        <v>0</v>
      </c>
      <c r="K27" s="57">
        <v>0</v>
      </c>
      <c r="L27" s="57">
        <v>0</v>
      </c>
      <c r="M27" s="57">
        <v>0</v>
      </c>
      <c r="N27" s="57">
        <v>0</v>
      </c>
      <c r="O27" s="57">
        <v>0</v>
      </c>
      <c r="P27" s="57">
        <v>0</v>
      </c>
      <c r="Q27" s="57">
        <v>0</v>
      </c>
      <c r="R27" s="57">
        <v>0</v>
      </c>
      <c r="S27" s="57">
        <v>0</v>
      </c>
      <c r="T27" s="55">
        <v>0</v>
      </c>
      <c r="U27" s="55">
        <v>0</v>
      </c>
    </row>
    <row r="28" ht="25.5" customHeight="1" spans="1:21">
      <c r="A28" s="19" t="s">
        <v>534</v>
      </c>
      <c r="B28" s="45" t="s">
        <v>535</v>
      </c>
      <c r="C28" s="46"/>
      <c r="D28" s="19"/>
      <c r="E28" s="47"/>
      <c r="F28" s="19"/>
      <c r="G28" s="48"/>
      <c r="H28" s="55">
        <f>H29+H32</f>
        <v>0</v>
      </c>
      <c r="I28" s="55">
        <f t="shared" ref="I28:U28" si="8">I29+I32</f>
        <v>58</v>
      </c>
      <c r="J28" s="55">
        <f t="shared" si="8"/>
        <v>163</v>
      </c>
      <c r="K28" s="55">
        <f t="shared" si="8"/>
        <v>69</v>
      </c>
      <c r="L28" s="55">
        <f t="shared" si="8"/>
        <v>77</v>
      </c>
      <c r="M28" s="55">
        <f t="shared" si="8"/>
        <v>176</v>
      </c>
      <c r="N28" s="55">
        <f t="shared" si="8"/>
        <v>77</v>
      </c>
      <c r="O28" s="55">
        <f t="shared" si="8"/>
        <v>49</v>
      </c>
      <c r="P28" s="55">
        <f t="shared" si="8"/>
        <v>67</v>
      </c>
      <c r="Q28" s="55">
        <f t="shared" si="8"/>
        <v>40</v>
      </c>
      <c r="R28" s="55">
        <f t="shared" si="8"/>
        <v>82</v>
      </c>
      <c r="S28" s="55">
        <f t="shared" si="8"/>
        <v>28</v>
      </c>
      <c r="T28" s="55">
        <f t="shared" si="8"/>
        <v>40</v>
      </c>
      <c r="U28" s="55">
        <f t="shared" si="8"/>
        <v>0</v>
      </c>
    </row>
    <row r="29" ht="25.5" customHeight="1" spans="1:21">
      <c r="A29" s="19" t="s">
        <v>393</v>
      </c>
      <c r="B29" s="45" t="s">
        <v>536</v>
      </c>
      <c r="C29" s="46"/>
      <c r="D29" s="19"/>
      <c r="E29" s="47"/>
      <c r="F29" s="19"/>
      <c r="G29" s="48"/>
      <c r="H29" s="55">
        <v>0</v>
      </c>
      <c r="I29" s="55">
        <f>SUM(I30:I31)</f>
        <v>38</v>
      </c>
      <c r="J29" s="55">
        <f t="shared" ref="J29:U29" si="9">SUM(J30:J31)</f>
        <v>123</v>
      </c>
      <c r="K29" s="55">
        <f t="shared" si="9"/>
        <v>69</v>
      </c>
      <c r="L29" s="55">
        <f t="shared" si="9"/>
        <v>52</v>
      </c>
      <c r="M29" s="55">
        <f t="shared" si="9"/>
        <v>151</v>
      </c>
      <c r="N29" s="55">
        <f t="shared" si="9"/>
        <v>67</v>
      </c>
      <c r="O29" s="55">
        <f t="shared" si="9"/>
        <v>49</v>
      </c>
      <c r="P29" s="55">
        <f t="shared" si="9"/>
        <v>67</v>
      </c>
      <c r="Q29" s="55">
        <f t="shared" si="9"/>
        <v>40</v>
      </c>
      <c r="R29" s="55">
        <f t="shared" si="9"/>
        <v>52</v>
      </c>
      <c r="S29" s="55">
        <f t="shared" si="9"/>
        <v>28</v>
      </c>
      <c r="T29" s="55">
        <f t="shared" si="9"/>
        <v>40</v>
      </c>
      <c r="U29" s="55">
        <f t="shared" si="9"/>
        <v>0</v>
      </c>
    </row>
    <row r="30" ht="25.5" customHeight="1" spans="1:21">
      <c r="A30" s="19" t="s">
        <v>886</v>
      </c>
      <c r="B30" s="45" t="s">
        <v>887</v>
      </c>
      <c r="C30" s="46" t="s">
        <v>888</v>
      </c>
      <c r="D30" s="19" t="s">
        <v>889</v>
      </c>
      <c r="E30" s="47">
        <v>44222.7802893519</v>
      </c>
      <c r="F30" s="19" t="s">
        <v>858</v>
      </c>
      <c r="G30" s="48" t="s">
        <v>890</v>
      </c>
      <c r="H30" s="55">
        <v>0</v>
      </c>
      <c r="I30" s="55">
        <v>0</v>
      </c>
      <c r="J30" s="57">
        <v>0</v>
      </c>
      <c r="K30" s="57">
        <v>0</v>
      </c>
      <c r="L30" s="57">
        <v>0</v>
      </c>
      <c r="M30" s="57">
        <v>0</v>
      </c>
      <c r="N30" s="57">
        <v>0</v>
      </c>
      <c r="O30" s="57">
        <v>0</v>
      </c>
      <c r="P30" s="57">
        <v>0</v>
      </c>
      <c r="Q30" s="57">
        <v>0</v>
      </c>
      <c r="R30" s="57">
        <v>0</v>
      </c>
      <c r="S30" s="57">
        <v>0</v>
      </c>
      <c r="T30" s="55">
        <v>0</v>
      </c>
      <c r="U30" s="55">
        <v>0</v>
      </c>
    </row>
    <row r="31" ht="25.5" customHeight="1" spans="1:21">
      <c r="A31" s="19" t="s">
        <v>886</v>
      </c>
      <c r="B31" s="45" t="s">
        <v>887</v>
      </c>
      <c r="C31" s="46" t="s">
        <v>888</v>
      </c>
      <c r="D31" s="19" t="s">
        <v>891</v>
      </c>
      <c r="E31" s="47">
        <v>44222.7802893519</v>
      </c>
      <c r="F31" s="19" t="s">
        <v>858</v>
      </c>
      <c r="G31" s="48" t="s">
        <v>890</v>
      </c>
      <c r="H31" s="55">
        <v>0</v>
      </c>
      <c r="I31" s="55">
        <v>38</v>
      </c>
      <c r="J31" s="57">
        <v>123</v>
      </c>
      <c r="K31" s="57">
        <v>69</v>
      </c>
      <c r="L31" s="57">
        <v>52</v>
      </c>
      <c r="M31" s="57">
        <v>151</v>
      </c>
      <c r="N31" s="57">
        <v>67</v>
      </c>
      <c r="O31" s="57">
        <v>49</v>
      </c>
      <c r="P31" s="57">
        <v>67</v>
      </c>
      <c r="Q31" s="57">
        <v>40</v>
      </c>
      <c r="R31" s="57">
        <v>52</v>
      </c>
      <c r="S31" s="57">
        <v>28</v>
      </c>
      <c r="T31" s="55">
        <v>40</v>
      </c>
      <c r="U31" s="55">
        <v>0</v>
      </c>
    </row>
    <row r="32" ht="25.5" customHeight="1" spans="1:21">
      <c r="A32" s="19" t="s">
        <v>468</v>
      </c>
      <c r="B32" s="45" t="s">
        <v>556</v>
      </c>
      <c r="C32" s="46"/>
      <c r="D32" s="19"/>
      <c r="E32" s="47"/>
      <c r="F32" s="19"/>
      <c r="G32" s="48"/>
      <c r="H32" s="55">
        <v>0</v>
      </c>
      <c r="I32" s="55">
        <f>SUM(I33:I34)</f>
        <v>20</v>
      </c>
      <c r="J32" s="55">
        <f t="shared" ref="J32:U32" si="10">SUM(J33:J34)</f>
        <v>40</v>
      </c>
      <c r="K32" s="55">
        <f t="shared" si="10"/>
        <v>0</v>
      </c>
      <c r="L32" s="55">
        <f t="shared" si="10"/>
        <v>25</v>
      </c>
      <c r="M32" s="55">
        <f t="shared" si="10"/>
        <v>25</v>
      </c>
      <c r="N32" s="55">
        <f t="shared" si="10"/>
        <v>10</v>
      </c>
      <c r="O32" s="55">
        <f t="shared" si="10"/>
        <v>0</v>
      </c>
      <c r="P32" s="55">
        <f t="shared" si="10"/>
        <v>0</v>
      </c>
      <c r="Q32" s="55">
        <f t="shared" si="10"/>
        <v>0</v>
      </c>
      <c r="R32" s="55">
        <f t="shared" si="10"/>
        <v>30</v>
      </c>
      <c r="S32" s="55">
        <f t="shared" si="10"/>
        <v>0</v>
      </c>
      <c r="T32" s="55">
        <f t="shared" si="10"/>
        <v>0</v>
      </c>
      <c r="U32" s="55">
        <f t="shared" si="10"/>
        <v>0</v>
      </c>
    </row>
    <row r="33" ht="36.75" customHeight="1" spans="1:21">
      <c r="A33" s="19" t="s">
        <v>892</v>
      </c>
      <c r="B33" s="45" t="s">
        <v>893</v>
      </c>
      <c r="C33" s="46" t="s">
        <v>888</v>
      </c>
      <c r="D33" s="19" t="s">
        <v>889</v>
      </c>
      <c r="E33" s="47">
        <v>44222.7802893519</v>
      </c>
      <c r="F33" s="19" t="s">
        <v>858</v>
      </c>
      <c r="G33" s="48" t="s">
        <v>890</v>
      </c>
      <c r="H33" s="55">
        <v>0</v>
      </c>
      <c r="I33" s="55">
        <v>0</v>
      </c>
      <c r="J33" s="57">
        <v>0</v>
      </c>
      <c r="K33" s="57">
        <v>0</v>
      </c>
      <c r="L33" s="57">
        <v>0</v>
      </c>
      <c r="M33" s="57">
        <v>0</v>
      </c>
      <c r="N33" s="57">
        <v>0</v>
      </c>
      <c r="O33" s="57">
        <v>0</v>
      </c>
      <c r="P33" s="57">
        <v>0</v>
      </c>
      <c r="Q33" s="57">
        <v>0</v>
      </c>
      <c r="R33" s="57">
        <v>0</v>
      </c>
      <c r="S33" s="57">
        <v>0</v>
      </c>
      <c r="T33" s="55">
        <v>0</v>
      </c>
      <c r="U33" s="55">
        <v>0</v>
      </c>
    </row>
    <row r="34" ht="25.5" customHeight="1" spans="1:21">
      <c r="A34" s="19" t="s">
        <v>892</v>
      </c>
      <c r="B34" s="45" t="s">
        <v>893</v>
      </c>
      <c r="C34" s="46" t="s">
        <v>888</v>
      </c>
      <c r="D34" s="19" t="s">
        <v>891</v>
      </c>
      <c r="E34" s="47">
        <v>44222.7802893519</v>
      </c>
      <c r="F34" s="19" t="s">
        <v>858</v>
      </c>
      <c r="G34" s="48" t="s">
        <v>890</v>
      </c>
      <c r="H34" s="55">
        <v>0</v>
      </c>
      <c r="I34" s="55">
        <v>20</v>
      </c>
      <c r="J34" s="57">
        <v>40</v>
      </c>
      <c r="K34" s="57">
        <v>0</v>
      </c>
      <c r="L34" s="57">
        <v>25</v>
      </c>
      <c r="M34" s="57">
        <v>25</v>
      </c>
      <c r="N34" s="57">
        <v>10</v>
      </c>
      <c r="O34" s="57">
        <v>0</v>
      </c>
      <c r="P34" s="57">
        <v>0</v>
      </c>
      <c r="Q34" s="57">
        <v>0</v>
      </c>
      <c r="R34" s="57">
        <v>30</v>
      </c>
      <c r="S34" s="57">
        <v>0</v>
      </c>
      <c r="T34" s="55">
        <v>0</v>
      </c>
      <c r="U34" s="55">
        <v>0</v>
      </c>
    </row>
    <row r="35" ht="25.5" customHeight="1" spans="1:21">
      <c r="A35" s="19" t="s">
        <v>771</v>
      </c>
      <c r="B35" s="87" t="s">
        <v>772</v>
      </c>
      <c r="C35" s="19"/>
      <c r="D35" s="19"/>
      <c r="E35" s="47"/>
      <c r="F35" s="19"/>
      <c r="G35" s="19"/>
      <c r="H35" s="116"/>
      <c r="I35" s="116"/>
      <c r="J35" s="116">
        <f>SUM(J36:J37)</f>
        <v>2340</v>
      </c>
      <c r="K35" s="116"/>
      <c r="L35" s="116"/>
      <c r="M35" s="116"/>
      <c r="N35" s="116"/>
      <c r="O35" s="116"/>
      <c r="P35" s="116"/>
      <c r="Q35" s="116"/>
      <c r="R35" s="116"/>
      <c r="S35" s="116"/>
      <c r="T35" s="116"/>
      <c r="U35" s="116"/>
    </row>
    <row r="36" ht="25.5" customHeight="1" spans="1:21">
      <c r="A36" s="19" t="s">
        <v>328</v>
      </c>
      <c r="B36" s="87" t="s">
        <v>773</v>
      </c>
      <c r="C36" s="19"/>
      <c r="D36" s="19"/>
      <c r="E36" s="47"/>
      <c r="F36" s="19"/>
      <c r="G36" s="19"/>
      <c r="H36" s="116"/>
      <c r="I36" s="116"/>
      <c r="J36" s="116"/>
      <c r="K36" s="116"/>
      <c r="L36" s="116"/>
      <c r="M36" s="116"/>
      <c r="N36" s="116"/>
      <c r="O36" s="116"/>
      <c r="P36" s="116"/>
      <c r="Q36" s="116"/>
      <c r="R36" s="116"/>
      <c r="S36" s="116"/>
      <c r="T36" s="116"/>
      <c r="U36" s="116"/>
    </row>
    <row r="37" ht="25.5" customHeight="1" spans="1:21">
      <c r="A37" s="19" t="s">
        <v>774</v>
      </c>
      <c r="B37" s="87" t="s">
        <v>775</v>
      </c>
      <c r="C37" s="19" t="s">
        <v>894</v>
      </c>
      <c r="D37" s="19"/>
      <c r="E37" s="47">
        <v>44210.4784259259</v>
      </c>
      <c r="F37" s="19" t="s">
        <v>858</v>
      </c>
      <c r="G37" s="68" t="s">
        <v>895</v>
      </c>
      <c r="H37" s="116"/>
      <c r="I37" s="116"/>
      <c r="J37" s="116">
        <v>2340</v>
      </c>
      <c r="K37" s="116"/>
      <c r="L37" s="116"/>
      <c r="M37" s="116"/>
      <c r="N37" s="116"/>
      <c r="O37" s="116"/>
      <c r="P37" s="116"/>
      <c r="Q37" s="116"/>
      <c r="R37" s="116"/>
      <c r="S37" s="116"/>
      <c r="T37" s="116"/>
      <c r="U37" s="116"/>
    </row>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sheetData>
  <mergeCells count="2">
    <mergeCell ref="A1:U1"/>
    <mergeCell ref="T2:U2"/>
  </mergeCells>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618"/>
  <sheetViews>
    <sheetView showZeros="0" topLeftCell="F1" workbookViewId="0">
      <selection activeCell="G13" sqref="G13"/>
    </sheetView>
  </sheetViews>
  <sheetFormatPr defaultColWidth="6.875" defaultRowHeight="13.5"/>
  <cols>
    <col min="1" max="1" width="10.125" style="33" customWidth="1"/>
    <col min="2" max="2" width="20.875" style="33" customWidth="1"/>
    <col min="3" max="3" width="17.25" style="33" customWidth="1"/>
    <col min="4" max="4" width="22.375" style="33" customWidth="1"/>
    <col min="5" max="6" width="17.375" style="33" customWidth="1"/>
    <col min="7" max="7" width="25.75" style="33" customWidth="1"/>
    <col min="8" max="8" width="11.25" style="33" customWidth="1"/>
    <col min="9" max="9" width="11.25" style="97" customWidth="1"/>
    <col min="10" max="10" width="9.375" style="97" customWidth="1"/>
    <col min="11" max="11" width="8.5" style="97" customWidth="1"/>
    <col min="12" max="12" width="9.625" style="97" customWidth="1"/>
    <col min="13" max="13" width="8.625" style="97" customWidth="1"/>
    <col min="14" max="14" width="8.5" style="97" customWidth="1"/>
    <col min="15" max="15" width="9" style="97" customWidth="1"/>
    <col min="16" max="16" width="8.625" style="97" customWidth="1"/>
    <col min="17" max="23" width="11.25" style="97" customWidth="1"/>
    <col min="24" max="24" width="11.25" style="33" customWidth="1"/>
    <col min="25" max="16384" width="6.875" style="33"/>
  </cols>
  <sheetData>
    <row r="1" ht="24" customHeight="1" spans="1:24">
      <c r="A1" s="34" t="s">
        <v>273</v>
      </c>
      <c r="B1" s="34"/>
      <c r="C1" s="34"/>
      <c r="D1" s="34"/>
      <c r="E1" s="34"/>
      <c r="F1" s="34"/>
      <c r="G1" s="34"/>
      <c r="H1" s="34"/>
      <c r="I1" s="34"/>
      <c r="J1" s="34"/>
      <c r="K1" s="34"/>
      <c r="L1" s="34"/>
      <c r="M1" s="34"/>
      <c r="N1" s="34"/>
      <c r="O1" s="34"/>
      <c r="P1" s="34"/>
      <c r="Q1" s="34"/>
      <c r="R1" s="34"/>
      <c r="S1" s="34"/>
      <c r="T1" s="34"/>
      <c r="U1" s="34"/>
      <c r="V1" s="34"/>
      <c r="W1" s="34"/>
      <c r="X1" s="34"/>
    </row>
    <row r="2" ht="12.75" customHeight="1"/>
    <row r="3" ht="27.75" customHeight="1" spans="1:24">
      <c r="A3" s="4"/>
      <c r="B3" s="4"/>
      <c r="C3" s="5"/>
      <c r="D3" s="5"/>
      <c r="E3" s="5"/>
      <c r="F3" s="5"/>
      <c r="G3" s="5"/>
      <c r="H3" s="5"/>
      <c r="I3" s="98"/>
      <c r="K3" s="99"/>
      <c r="L3" s="100"/>
      <c r="M3" s="100"/>
      <c r="V3" s="112" t="s">
        <v>2</v>
      </c>
      <c r="W3" s="113"/>
      <c r="X3" s="113"/>
    </row>
    <row r="4" s="96" customFormat="1" ht="25.5" customHeight="1" spans="1:24">
      <c r="A4" s="8" t="s">
        <v>274</v>
      </c>
      <c r="B4" s="9" t="s">
        <v>275</v>
      </c>
      <c r="C4" s="9" t="s">
        <v>276</v>
      </c>
      <c r="D4" s="9" t="s">
        <v>277</v>
      </c>
      <c r="E4" s="14" t="s">
        <v>278</v>
      </c>
      <c r="F4" s="10" t="s">
        <v>279</v>
      </c>
      <c r="G4" s="11" t="s">
        <v>280</v>
      </c>
      <c r="H4" s="12" t="s">
        <v>281</v>
      </c>
      <c r="I4" s="101" t="s">
        <v>282</v>
      </c>
      <c r="J4" s="102"/>
      <c r="K4" s="102"/>
      <c r="L4" s="102"/>
      <c r="M4" s="102"/>
      <c r="N4" s="102"/>
      <c r="O4" s="102"/>
      <c r="P4" s="102"/>
      <c r="Q4" s="102"/>
      <c r="R4" s="102"/>
      <c r="S4" s="102"/>
      <c r="T4" s="102"/>
      <c r="U4" s="102"/>
      <c r="V4" s="102"/>
      <c r="W4" s="114"/>
      <c r="X4" s="12" t="s">
        <v>283</v>
      </c>
    </row>
    <row r="5" s="96" customFormat="1" ht="25.5" customHeight="1" spans="1:24">
      <c r="A5" s="14"/>
      <c r="B5" s="15"/>
      <c r="C5" s="15"/>
      <c r="D5" s="15"/>
      <c r="E5" s="65"/>
      <c r="F5" s="10"/>
      <c r="G5" s="17"/>
      <c r="H5" s="18"/>
      <c r="I5" s="103" t="s">
        <v>5</v>
      </c>
      <c r="J5" s="104" t="s">
        <v>284</v>
      </c>
      <c r="K5" s="105" t="s">
        <v>8</v>
      </c>
      <c r="L5" s="104" t="s">
        <v>9</v>
      </c>
      <c r="M5" s="104" t="s">
        <v>10</v>
      </c>
      <c r="N5" s="104" t="s">
        <v>11</v>
      </c>
      <c r="O5" s="104" t="s">
        <v>12</v>
      </c>
      <c r="P5" s="104" t="s">
        <v>13</v>
      </c>
      <c r="Q5" s="104" t="s">
        <v>14</v>
      </c>
      <c r="R5" s="104" t="s">
        <v>15</v>
      </c>
      <c r="S5" s="104" t="s">
        <v>16</v>
      </c>
      <c r="T5" s="104" t="s">
        <v>17</v>
      </c>
      <c r="U5" s="104" t="s">
        <v>18</v>
      </c>
      <c r="V5" s="115" t="s">
        <v>285</v>
      </c>
      <c r="W5" s="104" t="s">
        <v>286</v>
      </c>
      <c r="X5" s="18"/>
    </row>
    <row r="6" ht="25.5" customHeight="1" spans="1:24">
      <c r="A6" s="19" t="s">
        <v>5</v>
      </c>
      <c r="B6" s="45"/>
      <c r="C6" s="46"/>
      <c r="D6" s="19"/>
      <c r="E6" s="47"/>
      <c r="F6" s="19"/>
      <c r="G6" s="48"/>
      <c r="H6" s="49">
        <v>47272</v>
      </c>
      <c r="I6" s="106">
        <f>SUM(J6:X6)</f>
        <v>47273</v>
      </c>
      <c r="J6" s="107">
        <f t="shared" ref="J6:X6" si="0">J7+J12+J15+J19</f>
        <v>4033</v>
      </c>
      <c r="K6" s="108">
        <f t="shared" si="0"/>
        <v>290</v>
      </c>
      <c r="L6" s="108">
        <f t="shared" si="0"/>
        <v>1220</v>
      </c>
      <c r="M6" s="108">
        <f t="shared" si="0"/>
        <v>194</v>
      </c>
      <c r="N6" s="108">
        <f t="shared" si="0"/>
        <v>302</v>
      </c>
      <c r="O6" s="108">
        <f t="shared" si="0"/>
        <v>307</v>
      </c>
      <c r="P6" s="108">
        <f t="shared" si="0"/>
        <v>263</v>
      </c>
      <c r="Q6" s="108">
        <f t="shared" si="0"/>
        <v>727</v>
      </c>
      <c r="R6" s="108">
        <f t="shared" si="0"/>
        <v>932</v>
      </c>
      <c r="S6" s="108">
        <f t="shared" si="0"/>
        <v>456</v>
      </c>
      <c r="T6" s="108">
        <f t="shared" si="0"/>
        <v>394</v>
      </c>
      <c r="U6" s="108">
        <f t="shared" si="0"/>
        <v>349</v>
      </c>
      <c r="V6" s="108">
        <f t="shared" si="0"/>
        <v>37746</v>
      </c>
      <c r="W6" s="108">
        <f t="shared" si="0"/>
        <v>60</v>
      </c>
      <c r="X6" s="55">
        <f t="shared" si="0"/>
        <v>0</v>
      </c>
    </row>
    <row r="7" ht="26.25" customHeight="1" spans="1:24">
      <c r="A7" s="19" t="s">
        <v>408</v>
      </c>
      <c r="B7" s="45" t="s">
        <v>409</v>
      </c>
      <c r="C7" s="46"/>
      <c r="D7" s="19"/>
      <c r="E7" s="47"/>
      <c r="F7" s="19"/>
      <c r="G7" s="48"/>
      <c r="H7" s="49">
        <v>1799.81</v>
      </c>
      <c r="I7" s="106">
        <f t="shared" ref="I7:I36" si="1">SUM(J7:X7)</f>
        <v>1800</v>
      </c>
      <c r="J7" s="109">
        <f t="shared" ref="J7:X7" si="2">J8</f>
        <v>0</v>
      </c>
      <c r="K7" s="106">
        <f t="shared" si="2"/>
        <v>139</v>
      </c>
      <c r="L7" s="106">
        <f t="shared" si="2"/>
        <v>446</v>
      </c>
      <c r="M7" s="106">
        <f t="shared" si="2"/>
        <v>42</v>
      </c>
      <c r="N7" s="106">
        <f t="shared" si="2"/>
        <v>39</v>
      </c>
      <c r="O7" s="106">
        <f t="shared" si="2"/>
        <v>26</v>
      </c>
      <c r="P7" s="106">
        <f t="shared" si="2"/>
        <v>68</v>
      </c>
      <c r="Q7" s="106">
        <f t="shared" si="2"/>
        <v>203</v>
      </c>
      <c r="R7" s="106">
        <f t="shared" si="2"/>
        <v>173</v>
      </c>
      <c r="S7" s="106">
        <f t="shared" si="2"/>
        <v>285</v>
      </c>
      <c r="T7" s="106">
        <f t="shared" si="2"/>
        <v>120</v>
      </c>
      <c r="U7" s="106">
        <f t="shared" si="2"/>
        <v>179</v>
      </c>
      <c r="V7" s="106">
        <f t="shared" si="2"/>
        <v>80</v>
      </c>
      <c r="W7" s="106">
        <f t="shared" si="2"/>
        <v>0</v>
      </c>
      <c r="X7" s="55">
        <f t="shared" si="2"/>
        <v>0</v>
      </c>
    </row>
    <row r="8" ht="25.5" customHeight="1" spans="1:24">
      <c r="A8" s="19" t="s">
        <v>896</v>
      </c>
      <c r="B8" s="45" t="s">
        <v>897</v>
      </c>
      <c r="C8" s="46"/>
      <c r="D8" s="19"/>
      <c r="E8" s="47"/>
      <c r="F8" s="19"/>
      <c r="G8" s="48"/>
      <c r="H8" s="49">
        <v>1799.81</v>
      </c>
      <c r="I8" s="106">
        <f t="shared" si="1"/>
        <v>1800</v>
      </c>
      <c r="J8" s="109">
        <f t="shared" ref="J8:X8" si="3">SUM(J9:J11)</f>
        <v>0</v>
      </c>
      <c r="K8" s="106">
        <f t="shared" si="3"/>
        <v>139</v>
      </c>
      <c r="L8" s="106">
        <f t="shared" si="3"/>
        <v>446</v>
      </c>
      <c r="M8" s="106">
        <f t="shared" si="3"/>
        <v>42</v>
      </c>
      <c r="N8" s="106">
        <f t="shared" si="3"/>
        <v>39</v>
      </c>
      <c r="O8" s="106">
        <f t="shared" si="3"/>
        <v>26</v>
      </c>
      <c r="P8" s="106">
        <f t="shared" si="3"/>
        <v>68</v>
      </c>
      <c r="Q8" s="106">
        <f t="shared" si="3"/>
        <v>203</v>
      </c>
      <c r="R8" s="106">
        <f t="shared" si="3"/>
        <v>173</v>
      </c>
      <c r="S8" s="106">
        <f t="shared" si="3"/>
        <v>285</v>
      </c>
      <c r="T8" s="106">
        <f t="shared" si="3"/>
        <v>120</v>
      </c>
      <c r="U8" s="106">
        <f t="shared" si="3"/>
        <v>179</v>
      </c>
      <c r="V8" s="106">
        <f t="shared" si="3"/>
        <v>80</v>
      </c>
      <c r="W8" s="106">
        <f t="shared" si="3"/>
        <v>0</v>
      </c>
      <c r="X8" s="55">
        <f t="shared" si="3"/>
        <v>0</v>
      </c>
    </row>
    <row r="9" ht="25.5" customHeight="1" spans="1:24">
      <c r="A9" s="19" t="s">
        <v>898</v>
      </c>
      <c r="B9" s="45" t="s">
        <v>899</v>
      </c>
      <c r="C9" s="46" t="s">
        <v>900</v>
      </c>
      <c r="D9" s="19" t="s">
        <v>901</v>
      </c>
      <c r="E9" s="47">
        <v>44201.4778125</v>
      </c>
      <c r="F9" s="19" t="s">
        <v>295</v>
      </c>
      <c r="G9" s="48" t="s">
        <v>902</v>
      </c>
      <c r="H9" s="49">
        <v>665.75</v>
      </c>
      <c r="I9" s="106">
        <f t="shared" si="1"/>
        <v>666</v>
      </c>
      <c r="J9" s="110">
        <v>0</v>
      </c>
      <c r="K9" s="106">
        <v>73</v>
      </c>
      <c r="L9" s="111">
        <v>71</v>
      </c>
      <c r="M9" s="111">
        <v>24</v>
      </c>
      <c r="N9" s="111">
        <v>21</v>
      </c>
      <c r="O9" s="111">
        <v>14</v>
      </c>
      <c r="P9" s="111">
        <v>38</v>
      </c>
      <c r="Q9" s="111">
        <v>20</v>
      </c>
      <c r="R9" s="111">
        <v>83</v>
      </c>
      <c r="S9" s="111">
        <v>135</v>
      </c>
      <c r="T9" s="111">
        <v>60</v>
      </c>
      <c r="U9" s="111">
        <v>89</v>
      </c>
      <c r="V9" s="106">
        <v>38</v>
      </c>
      <c r="W9" s="106">
        <v>0</v>
      </c>
      <c r="X9" s="55">
        <v>0</v>
      </c>
    </row>
    <row r="10" ht="25.5" customHeight="1" spans="1:24">
      <c r="A10" s="19" t="s">
        <v>903</v>
      </c>
      <c r="B10" s="45" t="s">
        <v>904</v>
      </c>
      <c r="C10" s="46" t="s">
        <v>900</v>
      </c>
      <c r="D10" s="19" t="s">
        <v>901</v>
      </c>
      <c r="E10" s="47">
        <v>44201.4778125</v>
      </c>
      <c r="F10" s="19" t="s">
        <v>295</v>
      </c>
      <c r="G10" s="48" t="s">
        <v>905</v>
      </c>
      <c r="H10" s="49">
        <v>660.06</v>
      </c>
      <c r="I10" s="106">
        <f t="shared" si="1"/>
        <v>660</v>
      </c>
      <c r="J10" s="110">
        <v>0</v>
      </c>
      <c r="K10" s="106">
        <v>66</v>
      </c>
      <c r="L10" s="111">
        <v>66</v>
      </c>
      <c r="M10" s="111">
        <v>18</v>
      </c>
      <c r="N10" s="111">
        <v>18</v>
      </c>
      <c r="O10" s="111">
        <v>12</v>
      </c>
      <c r="P10" s="111">
        <v>30</v>
      </c>
      <c r="Q10" s="111">
        <v>18</v>
      </c>
      <c r="R10" s="111">
        <v>90</v>
      </c>
      <c r="S10" s="111">
        <v>150</v>
      </c>
      <c r="T10" s="111">
        <v>60</v>
      </c>
      <c r="U10" s="111">
        <v>90</v>
      </c>
      <c r="V10" s="106">
        <v>42</v>
      </c>
      <c r="W10" s="106">
        <v>0</v>
      </c>
      <c r="X10" s="55">
        <v>0</v>
      </c>
    </row>
    <row r="11" ht="25.5" customHeight="1" spans="1:24">
      <c r="A11" s="19" t="s">
        <v>898</v>
      </c>
      <c r="B11" s="45" t="s">
        <v>899</v>
      </c>
      <c r="C11" s="46" t="s">
        <v>906</v>
      </c>
      <c r="D11" s="19" t="s">
        <v>907</v>
      </c>
      <c r="E11" s="47">
        <v>44404.7394791667</v>
      </c>
      <c r="F11" s="19" t="s">
        <v>295</v>
      </c>
      <c r="G11" s="48" t="s">
        <v>908</v>
      </c>
      <c r="H11" s="49">
        <v>474</v>
      </c>
      <c r="I11" s="106">
        <f t="shared" si="1"/>
        <v>474</v>
      </c>
      <c r="J11" s="110">
        <v>0</v>
      </c>
      <c r="K11" s="106">
        <v>0</v>
      </c>
      <c r="L11" s="111">
        <v>309</v>
      </c>
      <c r="M11" s="111">
        <v>0</v>
      </c>
      <c r="N11" s="111">
        <v>0</v>
      </c>
      <c r="O11" s="111">
        <v>0</v>
      </c>
      <c r="P11" s="111">
        <v>0</v>
      </c>
      <c r="Q11" s="111">
        <v>165</v>
      </c>
      <c r="R11" s="111">
        <v>0</v>
      </c>
      <c r="S11" s="111">
        <v>0</v>
      </c>
      <c r="T11" s="111">
        <v>0</v>
      </c>
      <c r="U11" s="111">
        <v>0</v>
      </c>
      <c r="V11" s="106">
        <v>0</v>
      </c>
      <c r="W11" s="106">
        <v>0</v>
      </c>
      <c r="X11" s="55">
        <v>0</v>
      </c>
    </row>
    <row r="12" ht="25.5" customHeight="1" spans="1:24">
      <c r="A12" s="19" t="s">
        <v>466</v>
      </c>
      <c r="B12" s="45" t="s">
        <v>467</v>
      </c>
      <c r="C12" s="46"/>
      <c r="D12" s="19"/>
      <c r="E12" s="47"/>
      <c r="F12" s="19"/>
      <c r="G12" s="48"/>
      <c r="H12" s="49">
        <v>92</v>
      </c>
      <c r="I12" s="106">
        <f t="shared" si="1"/>
        <v>92</v>
      </c>
      <c r="J12" s="109">
        <f t="shared" ref="J12:X12" si="4">J13</f>
        <v>0</v>
      </c>
      <c r="K12" s="106">
        <f t="shared" si="4"/>
        <v>0</v>
      </c>
      <c r="L12" s="106">
        <f t="shared" si="4"/>
        <v>0</v>
      </c>
      <c r="M12" s="106">
        <f t="shared" si="4"/>
        <v>0</v>
      </c>
      <c r="N12" s="106">
        <f t="shared" si="4"/>
        <v>0</v>
      </c>
      <c r="O12" s="106">
        <f t="shared" si="4"/>
        <v>0</v>
      </c>
      <c r="P12" s="106">
        <f t="shared" si="4"/>
        <v>0</v>
      </c>
      <c r="Q12" s="106">
        <f t="shared" si="4"/>
        <v>0</v>
      </c>
      <c r="R12" s="106">
        <f t="shared" si="4"/>
        <v>0</v>
      </c>
      <c r="S12" s="106">
        <f t="shared" si="4"/>
        <v>0</v>
      </c>
      <c r="T12" s="106">
        <f t="shared" si="4"/>
        <v>0</v>
      </c>
      <c r="U12" s="106">
        <f t="shared" si="4"/>
        <v>0</v>
      </c>
      <c r="V12" s="106">
        <f t="shared" si="4"/>
        <v>92</v>
      </c>
      <c r="W12" s="106">
        <f t="shared" si="4"/>
        <v>0</v>
      </c>
      <c r="X12" s="55">
        <f t="shared" si="4"/>
        <v>0</v>
      </c>
    </row>
    <row r="13" ht="25.5" customHeight="1" spans="1:24">
      <c r="A13" s="19" t="s">
        <v>909</v>
      </c>
      <c r="B13" s="45" t="s">
        <v>910</v>
      </c>
      <c r="C13" s="46"/>
      <c r="D13" s="19"/>
      <c r="E13" s="47"/>
      <c r="F13" s="19"/>
      <c r="G13" s="48"/>
      <c r="H13" s="49">
        <v>92</v>
      </c>
      <c r="I13" s="106">
        <f t="shared" si="1"/>
        <v>92</v>
      </c>
      <c r="J13" s="109">
        <f t="shared" ref="J13:X13" si="5">SUM(J14)</f>
        <v>0</v>
      </c>
      <c r="K13" s="106">
        <f t="shared" si="5"/>
        <v>0</v>
      </c>
      <c r="L13" s="106">
        <f t="shared" si="5"/>
        <v>0</v>
      </c>
      <c r="M13" s="106">
        <f t="shared" si="5"/>
        <v>0</v>
      </c>
      <c r="N13" s="106">
        <f t="shared" si="5"/>
        <v>0</v>
      </c>
      <c r="O13" s="106">
        <f t="shared" si="5"/>
        <v>0</v>
      </c>
      <c r="P13" s="106">
        <f t="shared" si="5"/>
        <v>0</v>
      </c>
      <c r="Q13" s="106">
        <f t="shared" si="5"/>
        <v>0</v>
      </c>
      <c r="R13" s="106">
        <f t="shared" si="5"/>
        <v>0</v>
      </c>
      <c r="S13" s="106">
        <f t="shared" si="5"/>
        <v>0</v>
      </c>
      <c r="T13" s="106">
        <f t="shared" si="5"/>
        <v>0</v>
      </c>
      <c r="U13" s="106">
        <f t="shared" si="5"/>
        <v>0</v>
      </c>
      <c r="V13" s="106">
        <f t="shared" si="5"/>
        <v>92</v>
      </c>
      <c r="W13" s="106">
        <f t="shared" si="5"/>
        <v>0</v>
      </c>
      <c r="X13" s="55">
        <f t="shared" si="5"/>
        <v>0</v>
      </c>
    </row>
    <row r="14" ht="25.5" customHeight="1" spans="1:24">
      <c r="A14" s="19" t="s">
        <v>911</v>
      </c>
      <c r="B14" s="45" t="s">
        <v>912</v>
      </c>
      <c r="C14" s="46" t="s">
        <v>913</v>
      </c>
      <c r="D14" s="19" t="s">
        <v>914</v>
      </c>
      <c r="E14" s="47">
        <v>44200.449837963</v>
      </c>
      <c r="F14" s="19" t="s">
        <v>295</v>
      </c>
      <c r="G14" s="48" t="s">
        <v>915</v>
      </c>
      <c r="H14" s="49">
        <v>92</v>
      </c>
      <c r="I14" s="106">
        <f t="shared" si="1"/>
        <v>92</v>
      </c>
      <c r="J14" s="110">
        <v>0</v>
      </c>
      <c r="K14" s="106">
        <v>0</v>
      </c>
      <c r="L14" s="111">
        <v>0</v>
      </c>
      <c r="M14" s="111">
        <v>0</v>
      </c>
      <c r="N14" s="111">
        <v>0</v>
      </c>
      <c r="O14" s="111">
        <v>0</v>
      </c>
      <c r="P14" s="111">
        <v>0</v>
      </c>
      <c r="Q14" s="111">
        <v>0</v>
      </c>
      <c r="R14" s="111">
        <v>0</v>
      </c>
      <c r="S14" s="111">
        <v>0</v>
      </c>
      <c r="T14" s="111">
        <v>0</v>
      </c>
      <c r="U14" s="111">
        <v>0</v>
      </c>
      <c r="V14" s="106">
        <v>92</v>
      </c>
      <c r="W14" s="106">
        <v>0</v>
      </c>
      <c r="X14" s="55">
        <v>0</v>
      </c>
    </row>
    <row r="15" ht="25.5" customHeight="1" spans="1:24">
      <c r="A15" s="19" t="s">
        <v>636</v>
      </c>
      <c r="B15" s="45" t="s">
        <v>637</v>
      </c>
      <c r="C15" s="46"/>
      <c r="D15" s="19"/>
      <c r="E15" s="47"/>
      <c r="F15" s="19"/>
      <c r="G15" s="48"/>
      <c r="H15" s="49">
        <v>37506</v>
      </c>
      <c r="I15" s="106">
        <f t="shared" si="1"/>
        <v>37506</v>
      </c>
      <c r="J15" s="109">
        <f t="shared" ref="J15:X15" si="6">J16</f>
        <v>0</v>
      </c>
      <c r="K15" s="106">
        <f t="shared" si="6"/>
        <v>0</v>
      </c>
      <c r="L15" s="106">
        <f t="shared" si="6"/>
        <v>0</v>
      </c>
      <c r="M15" s="106">
        <f t="shared" si="6"/>
        <v>0</v>
      </c>
      <c r="N15" s="106">
        <f t="shared" si="6"/>
        <v>0</v>
      </c>
      <c r="O15" s="106">
        <f t="shared" si="6"/>
        <v>0</v>
      </c>
      <c r="P15" s="106">
        <f t="shared" si="6"/>
        <v>0</v>
      </c>
      <c r="Q15" s="106">
        <f t="shared" si="6"/>
        <v>0</v>
      </c>
      <c r="R15" s="106">
        <f t="shared" si="6"/>
        <v>0</v>
      </c>
      <c r="S15" s="106">
        <f t="shared" si="6"/>
        <v>0</v>
      </c>
      <c r="T15" s="106">
        <f t="shared" si="6"/>
        <v>0</v>
      </c>
      <c r="U15" s="106">
        <f t="shared" si="6"/>
        <v>0</v>
      </c>
      <c r="V15" s="106">
        <f t="shared" si="6"/>
        <v>37446</v>
      </c>
      <c r="W15" s="106">
        <f t="shared" si="6"/>
        <v>60</v>
      </c>
      <c r="X15" s="55">
        <f t="shared" si="6"/>
        <v>0</v>
      </c>
    </row>
    <row r="16" ht="25.5" customHeight="1" spans="1:24">
      <c r="A16" s="19" t="s">
        <v>916</v>
      </c>
      <c r="B16" s="45" t="s">
        <v>917</v>
      </c>
      <c r="C16" s="46"/>
      <c r="D16" s="19"/>
      <c r="E16" s="47"/>
      <c r="F16" s="19"/>
      <c r="G16" s="48"/>
      <c r="H16" s="49">
        <v>37506</v>
      </c>
      <c r="I16" s="106">
        <f t="shared" si="1"/>
        <v>37506</v>
      </c>
      <c r="J16" s="109">
        <f t="shared" ref="J16:X16" si="7">SUM(J17:J18)</f>
        <v>0</v>
      </c>
      <c r="K16" s="106">
        <f t="shared" si="7"/>
        <v>0</v>
      </c>
      <c r="L16" s="106">
        <f t="shared" si="7"/>
        <v>0</v>
      </c>
      <c r="M16" s="106">
        <f t="shared" si="7"/>
        <v>0</v>
      </c>
      <c r="N16" s="106">
        <f t="shared" si="7"/>
        <v>0</v>
      </c>
      <c r="O16" s="106">
        <f t="shared" si="7"/>
        <v>0</v>
      </c>
      <c r="P16" s="106">
        <f t="shared" si="7"/>
        <v>0</v>
      </c>
      <c r="Q16" s="106">
        <f t="shared" si="7"/>
        <v>0</v>
      </c>
      <c r="R16" s="106">
        <f t="shared" si="7"/>
        <v>0</v>
      </c>
      <c r="S16" s="106">
        <f t="shared" si="7"/>
        <v>0</v>
      </c>
      <c r="T16" s="106">
        <f t="shared" si="7"/>
        <v>0</v>
      </c>
      <c r="U16" s="106">
        <f t="shared" si="7"/>
        <v>0</v>
      </c>
      <c r="V16" s="106">
        <f t="shared" si="7"/>
        <v>37446</v>
      </c>
      <c r="W16" s="106">
        <f t="shared" si="7"/>
        <v>60</v>
      </c>
      <c r="X16" s="55">
        <f t="shared" si="7"/>
        <v>0</v>
      </c>
    </row>
    <row r="17" ht="25.5" customHeight="1" spans="1:24">
      <c r="A17" s="19" t="s">
        <v>918</v>
      </c>
      <c r="B17" s="45" t="s">
        <v>919</v>
      </c>
      <c r="C17" s="46" t="s">
        <v>920</v>
      </c>
      <c r="D17" s="19" t="s">
        <v>921</v>
      </c>
      <c r="E17" s="47">
        <v>44396.431875</v>
      </c>
      <c r="F17" s="19" t="s">
        <v>295</v>
      </c>
      <c r="G17" s="48" t="s">
        <v>922</v>
      </c>
      <c r="H17" s="49">
        <v>60</v>
      </c>
      <c r="I17" s="106">
        <f t="shared" si="1"/>
        <v>60</v>
      </c>
      <c r="J17" s="110">
        <v>0</v>
      </c>
      <c r="K17" s="106">
        <v>0</v>
      </c>
      <c r="L17" s="111">
        <v>0</v>
      </c>
      <c r="M17" s="111">
        <v>0</v>
      </c>
      <c r="N17" s="111">
        <v>0</v>
      </c>
      <c r="O17" s="111">
        <v>0</v>
      </c>
      <c r="P17" s="111">
        <v>0</v>
      </c>
      <c r="Q17" s="111">
        <v>0</v>
      </c>
      <c r="R17" s="111">
        <v>0</v>
      </c>
      <c r="S17" s="111">
        <v>0</v>
      </c>
      <c r="T17" s="111">
        <v>0</v>
      </c>
      <c r="U17" s="111">
        <v>0</v>
      </c>
      <c r="V17" s="106">
        <v>0</v>
      </c>
      <c r="W17" s="106">
        <v>60</v>
      </c>
      <c r="X17" s="55">
        <v>0</v>
      </c>
    </row>
    <row r="18" ht="40.5" customHeight="1" spans="1:24">
      <c r="A18" s="19" t="s">
        <v>923</v>
      </c>
      <c r="B18" s="45" t="s">
        <v>924</v>
      </c>
      <c r="C18" s="46" t="s">
        <v>920</v>
      </c>
      <c r="D18" s="19" t="s">
        <v>921</v>
      </c>
      <c r="E18" s="47">
        <v>44396.431875</v>
      </c>
      <c r="F18" s="19" t="s">
        <v>295</v>
      </c>
      <c r="G18" s="48" t="s">
        <v>922</v>
      </c>
      <c r="H18" s="49">
        <v>37446</v>
      </c>
      <c r="I18" s="106">
        <f t="shared" si="1"/>
        <v>37446</v>
      </c>
      <c r="J18" s="110">
        <v>0</v>
      </c>
      <c r="K18" s="106">
        <v>0</v>
      </c>
      <c r="L18" s="111">
        <v>0</v>
      </c>
      <c r="M18" s="111">
        <v>0</v>
      </c>
      <c r="N18" s="111">
        <v>0</v>
      </c>
      <c r="O18" s="111">
        <v>0</v>
      </c>
      <c r="P18" s="111">
        <v>0</v>
      </c>
      <c r="Q18" s="111">
        <v>0</v>
      </c>
      <c r="R18" s="111">
        <v>0</v>
      </c>
      <c r="S18" s="111">
        <v>0</v>
      </c>
      <c r="T18" s="111">
        <v>0</v>
      </c>
      <c r="U18" s="111">
        <v>0</v>
      </c>
      <c r="V18" s="106">
        <v>37446</v>
      </c>
      <c r="W18" s="106">
        <v>0</v>
      </c>
      <c r="X18" s="55">
        <v>0</v>
      </c>
    </row>
    <row r="19" ht="25.5" customHeight="1" spans="1:24">
      <c r="A19" s="19" t="s">
        <v>771</v>
      </c>
      <c r="B19" s="45" t="s">
        <v>772</v>
      </c>
      <c r="C19" s="46"/>
      <c r="D19" s="19"/>
      <c r="E19" s="47"/>
      <c r="F19" s="19"/>
      <c r="G19" s="48"/>
      <c r="H19" s="49">
        <v>7874.19</v>
      </c>
      <c r="I19" s="106">
        <f t="shared" si="1"/>
        <v>7875</v>
      </c>
      <c r="J19" s="109">
        <f t="shared" ref="J19:X19" si="8">J20+J22</f>
        <v>4033</v>
      </c>
      <c r="K19" s="106">
        <f t="shared" si="8"/>
        <v>151</v>
      </c>
      <c r="L19" s="106">
        <f t="shared" si="8"/>
        <v>774</v>
      </c>
      <c r="M19" s="106">
        <f t="shared" si="8"/>
        <v>152</v>
      </c>
      <c r="N19" s="106">
        <f t="shared" si="8"/>
        <v>263</v>
      </c>
      <c r="O19" s="106">
        <f t="shared" si="8"/>
        <v>281</v>
      </c>
      <c r="P19" s="106">
        <f t="shared" si="8"/>
        <v>195</v>
      </c>
      <c r="Q19" s="106">
        <f t="shared" si="8"/>
        <v>524</v>
      </c>
      <c r="R19" s="106">
        <f t="shared" si="8"/>
        <v>759</v>
      </c>
      <c r="S19" s="106">
        <f t="shared" si="8"/>
        <v>171</v>
      </c>
      <c r="T19" s="106">
        <f t="shared" si="8"/>
        <v>274</v>
      </c>
      <c r="U19" s="106">
        <f t="shared" si="8"/>
        <v>170</v>
      </c>
      <c r="V19" s="106">
        <f t="shared" si="8"/>
        <v>128</v>
      </c>
      <c r="W19" s="106">
        <f t="shared" si="8"/>
        <v>0</v>
      </c>
      <c r="X19" s="55">
        <f t="shared" si="8"/>
        <v>0</v>
      </c>
    </row>
    <row r="20" ht="25.5" customHeight="1" spans="1:24">
      <c r="A20" s="19" t="s">
        <v>386</v>
      </c>
      <c r="B20" s="45" t="s">
        <v>925</v>
      </c>
      <c r="C20" s="46"/>
      <c r="D20" s="19"/>
      <c r="E20" s="47"/>
      <c r="F20" s="19"/>
      <c r="G20" s="48"/>
      <c r="H20" s="49">
        <v>249</v>
      </c>
      <c r="I20" s="106">
        <f t="shared" si="1"/>
        <v>249</v>
      </c>
      <c r="J20" s="109">
        <f t="shared" ref="J20:X20" si="9">SUM(J21)</f>
        <v>249</v>
      </c>
      <c r="K20" s="106">
        <f t="shared" si="9"/>
        <v>0</v>
      </c>
      <c r="L20" s="106">
        <f t="shared" si="9"/>
        <v>0</v>
      </c>
      <c r="M20" s="106">
        <f t="shared" si="9"/>
        <v>0</v>
      </c>
      <c r="N20" s="106">
        <f t="shared" si="9"/>
        <v>0</v>
      </c>
      <c r="O20" s="106">
        <f t="shared" si="9"/>
        <v>0</v>
      </c>
      <c r="P20" s="106">
        <f t="shared" si="9"/>
        <v>0</v>
      </c>
      <c r="Q20" s="106">
        <f t="shared" si="9"/>
        <v>0</v>
      </c>
      <c r="R20" s="106">
        <f t="shared" si="9"/>
        <v>0</v>
      </c>
      <c r="S20" s="106">
        <f t="shared" si="9"/>
        <v>0</v>
      </c>
      <c r="T20" s="106">
        <f t="shared" si="9"/>
        <v>0</v>
      </c>
      <c r="U20" s="106">
        <f t="shared" si="9"/>
        <v>0</v>
      </c>
      <c r="V20" s="106">
        <f t="shared" si="9"/>
        <v>0</v>
      </c>
      <c r="W20" s="106">
        <f t="shared" si="9"/>
        <v>0</v>
      </c>
      <c r="X20" s="55">
        <f t="shared" si="9"/>
        <v>0</v>
      </c>
    </row>
    <row r="21" ht="25.5" customHeight="1" spans="1:24">
      <c r="A21" s="19" t="s">
        <v>926</v>
      </c>
      <c r="B21" s="45" t="s">
        <v>927</v>
      </c>
      <c r="C21" s="46" t="s">
        <v>928</v>
      </c>
      <c r="D21" s="19" t="s">
        <v>929</v>
      </c>
      <c r="E21" s="47">
        <v>44197.5051041667</v>
      </c>
      <c r="F21" s="19" t="s">
        <v>295</v>
      </c>
      <c r="G21" s="48" t="s">
        <v>930</v>
      </c>
      <c r="H21" s="49">
        <v>249</v>
      </c>
      <c r="I21" s="106">
        <f t="shared" si="1"/>
        <v>249</v>
      </c>
      <c r="J21" s="110">
        <v>249</v>
      </c>
      <c r="K21" s="106">
        <v>0</v>
      </c>
      <c r="L21" s="111">
        <v>0</v>
      </c>
      <c r="M21" s="111">
        <v>0</v>
      </c>
      <c r="N21" s="111">
        <v>0</v>
      </c>
      <c r="O21" s="111">
        <v>0</v>
      </c>
      <c r="P21" s="111">
        <v>0</v>
      </c>
      <c r="Q21" s="111">
        <v>0</v>
      </c>
      <c r="R21" s="111">
        <v>0</v>
      </c>
      <c r="S21" s="111">
        <v>0</v>
      </c>
      <c r="T21" s="111">
        <v>0</v>
      </c>
      <c r="U21" s="111">
        <v>0</v>
      </c>
      <c r="V21" s="106">
        <v>0</v>
      </c>
      <c r="W21" s="106">
        <v>0</v>
      </c>
      <c r="X21" s="55">
        <v>0</v>
      </c>
    </row>
    <row r="22" ht="25.5" customHeight="1" spans="1:24">
      <c r="A22" s="19" t="s">
        <v>909</v>
      </c>
      <c r="B22" s="45" t="s">
        <v>931</v>
      </c>
      <c r="C22" s="46"/>
      <c r="D22" s="19"/>
      <c r="E22" s="47"/>
      <c r="F22" s="19"/>
      <c r="G22" s="48"/>
      <c r="H22" s="49">
        <v>7625.19</v>
      </c>
      <c r="I22" s="106">
        <f t="shared" si="1"/>
        <v>7626</v>
      </c>
      <c r="J22" s="109">
        <f t="shared" ref="J22:X22" si="10">SUM(J23:J36)</f>
        <v>3784</v>
      </c>
      <c r="K22" s="106">
        <f t="shared" si="10"/>
        <v>151</v>
      </c>
      <c r="L22" s="106">
        <f t="shared" si="10"/>
        <v>774</v>
      </c>
      <c r="M22" s="106">
        <f t="shared" si="10"/>
        <v>152</v>
      </c>
      <c r="N22" s="106">
        <f t="shared" si="10"/>
        <v>263</v>
      </c>
      <c r="O22" s="106">
        <f t="shared" si="10"/>
        <v>281</v>
      </c>
      <c r="P22" s="106">
        <f t="shared" si="10"/>
        <v>195</v>
      </c>
      <c r="Q22" s="106">
        <f t="shared" si="10"/>
        <v>524</v>
      </c>
      <c r="R22" s="106">
        <f t="shared" si="10"/>
        <v>759</v>
      </c>
      <c r="S22" s="106">
        <f t="shared" si="10"/>
        <v>171</v>
      </c>
      <c r="T22" s="106">
        <f t="shared" si="10"/>
        <v>274</v>
      </c>
      <c r="U22" s="106">
        <f t="shared" si="10"/>
        <v>170</v>
      </c>
      <c r="V22" s="106">
        <f t="shared" si="10"/>
        <v>128</v>
      </c>
      <c r="W22" s="106">
        <f t="shared" si="10"/>
        <v>0</v>
      </c>
      <c r="X22" s="55">
        <f t="shared" si="10"/>
        <v>0</v>
      </c>
    </row>
    <row r="23" ht="25.5" customHeight="1" spans="1:24">
      <c r="A23" s="19" t="s">
        <v>932</v>
      </c>
      <c r="B23" s="45" t="s">
        <v>933</v>
      </c>
      <c r="C23" s="46" t="s">
        <v>934</v>
      </c>
      <c r="D23" s="19" t="s">
        <v>935</v>
      </c>
      <c r="E23" s="47">
        <v>44201.7998148148</v>
      </c>
      <c r="F23" s="19" t="s">
        <v>295</v>
      </c>
      <c r="G23" s="48" t="s">
        <v>936</v>
      </c>
      <c r="H23" s="49">
        <v>4</v>
      </c>
      <c r="I23" s="106">
        <f t="shared" si="1"/>
        <v>4</v>
      </c>
      <c r="J23" s="110">
        <v>0</v>
      </c>
      <c r="K23" s="106">
        <v>2</v>
      </c>
      <c r="L23" s="111">
        <v>0</v>
      </c>
      <c r="M23" s="111">
        <v>0</v>
      </c>
      <c r="N23" s="111">
        <v>0</v>
      </c>
      <c r="O23" s="111">
        <v>2</v>
      </c>
      <c r="P23" s="111">
        <v>0</v>
      </c>
      <c r="Q23" s="111">
        <v>0</v>
      </c>
      <c r="R23" s="111">
        <v>0</v>
      </c>
      <c r="S23" s="111">
        <v>0</v>
      </c>
      <c r="T23" s="111">
        <v>0</v>
      </c>
      <c r="U23" s="111">
        <v>0</v>
      </c>
      <c r="V23" s="106">
        <v>0</v>
      </c>
      <c r="W23" s="106">
        <v>0</v>
      </c>
      <c r="X23" s="55">
        <v>0</v>
      </c>
    </row>
    <row r="24" ht="25.5" customHeight="1" spans="1:24">
      <c r="A24" s="19" t="s">
        <v>937</v>
      </c>
      <c r="B24" s="45" t="s">
        <v>938</v>
      </c>
      <c r="C24" s="46" t="s">
        <v>939</v>
      </c>
      <c r="D24" s="19" t="s">
        <v>940</v>
      </c>
      <c r="E24" s="47">
        <v>44204.5119212963</v>
      </c>
      <c r="F24" s="19" t="s">
        <v>295</v>
      </c>
      <c r="G24" s="48" t="s">
        <v>941</v>
      </c>
      <c r="H24" s="49">
        <v>200</v>
      </c>
      <c r="I24" s="106">
        <f t="shared" si="1"/>
        <v>200</v>
      </c>
      <c r="J24" s="110">
        <v>0</v>
      </c>
      <c r="K24" s="106">
        <v>16</v>
      </c>
      <c r="L24" s="111">
        <v>39</v>
      </c>
      <c r="M24" s="111">
        <v>18</v>
      </c>
      <c r="N24" s="111">
        <v>11</v>
      </c>
      <c r="O24" s="111">
        <v>27</v>
      </c>
      <c r="P24" s="111">
        <v>16</v>
      </c>
      <c r="Q24" s="111">
        <v>11</v>
      </c>
      <c r="R24" s="111">
        <v>9</v>
      </c>
      <c r="S24" s="111">
        <v>11</v>
      </c>
      <c r="T24" s="111">
        <v>21</v>
      </c>
      <c r="U24" s="111">
        <v>13</v>
      </c>
      <c r="V24" s="106">
        <v>8</v>
      </c>
      <c r="W24" s="106">
        <v>0</v>
      </c>
      <c r="X24" s="55">
        <v>0</v>
      </c>
    </row>
    <row r="25" ht="25.5" customHeight="1" spans="1:24">
      <c r="A25" s="19" t="s">
        <v>937</v>
      </c>
      <c r="B25" s="45" t="s">
        <v>938</v>
      </c>
      <c r="C25" s="46" t="s">
        <v>939</v>
      </c>
      <c r="D25" s="19" t="s">
        <v>940</v>
      </c>
      <c r="E25" s="47">
        <v>44204.5204861111</v>
      </c>
      <c r="F25" s="19" t="s">
        <v>295</v>
      </c>
      <c r="G25" s="48" t="s">
        <v>942</v>
      </c>
      <c r="H25" s="49">
        <v>45</v>
      </c>
      <c r="I25" s="106">
        <f t="shared" si="1"/>
        <v>45</v>
      </c>
      <c r="J25" s="110">
        <v>0</v>
      </c>
      <c r="K25" s="106">
        <v>0</v>
      </c>
      <c r="L25" s="111">
        <v>15</v>
      </c>
      <c r="M25" s="111">
        <v>0</v>
      </c>
      <c r="N25" s="111">
        <v>0</v>
      </c>
      <c r="O25" s="111">
        <v>30</v>
      </c>
      <c r="P25" s="111">
        <v>0</v>
      </c>
      <c r="Q25" s="111">
        <v>0</v>
      </c>
      <c r="R25" s="111">
        <v>0</v>
      </c>
      <c r="S25" s="111">
        <v>0</v>
      </c>
      <c r="T25" s="111">
        <v>0</v>
      </c>
      <c r="U25" s="111">
        <v>0</v>
      </c>
      <c r="V25" s="106">
        <v>0</v>
      </c>
      <c r="W25" s="106">
        <v>0</v>
      </c>
      <c r="X25" s="55">
        <v>0</v>
      </c>
    </row>
    <row r="26" ht="25.5" customHeight="1" spans="1:24">
      <c r="A26" s="19" t="s">
        <v>943</v>
      </c>
      <c r="B26" s="45" t="s">
        <v>944</v>
      </c>
      <c r="C26" s="46" t="s">
        <v>945</v>
      </c>
      <c r="D26" s="19" t="s">
        <v>946</v>
      </c>
      <c r="E26" s="47">
        <v>44400.6746759259</v>
      </c>
      <c r="F26" s="19" t="s">
        <v>295</v>
      </c>
      <c r="G26" s="48" t="s">
        <v>947</v>
      </c>
      <c r="H26" s="49">
        <v>100</v>
      </c>
      <c r="I26" s="106">
        <f t="shared" si="1"/>
        <v>100</v>
      </c>
      <c r="J26" s="110">
        <v>100</v>
      </c>
      <c r="K26" s="106">
        <v>0</v>
      </c>
      <c r="L26" s="111">
        <v>0</v>
      </c>
      <c r="M26" s="111">
        <v>0</v>
      </c>
      <c r="N26" s="111">
        <v>0</v>
      </c>
      <c r="O26" s="111">
        <v>0</v>
      </c>
      <c r="P26" s="111">
        <v>0</v>
      </c>
      <c r="Q26" s="111">
        <v>0</v>
      </c>
      <c r="R26" s="111">
        <v>0</v>
      </c>
      <c r="S26" s="111">
        <v>0</v>
      </c>
      <c r="T26" s="111">
        <v>0</v>
      </c>
      <c r="U26" s="111">
        <v>0</v>
      </c>
      <c r="V26" s="106">
        <v>0</v>
      </c>
      <c r="W26" s="106">
        <v>0</v>
      </c>
      <c r="X26" s="55">
        <v>0</v>
      </c>
    </row>
    <row r="27" ht="25.5" customHeight="1" spans="1:24">
      <c r="A27" s="19" t="s">
        <v>948</v>
      </c>
      <c r="B27" s="45" t="s">
        <v>949</v>
      </c>
      <c r="C27" s="46" t="s">
        <v>950</v>
      </c>
      <c r="D27" s="19" t="s">
        <v>951</v>
      </c>
      <c r="E27" s="47">
        <v>44200.7997685185</v>
      </c>
      <c r="F27" s="19" t="s">
        <v>295</v>
      </c>
      <c r="G27" s="48" t="s">
        <v>952</v>
      </c>
      <c r="H27" s="49">
        <v>420</v>
      </c>
      <c r="I27" s="106">
        <f t="shared" si="1"/>
        <v>420</v>
      </c>
      <c r="J27" s="110">
        <v>114</v>
      </c>
      <c r="K27" s="106">
        <v>34</v>
      </c>
      <c r="L27" s="111">
        <v>39</v>
      </c>
      <c r="M27" s="111">
        <v>20</v>
      </c>
      <c r="N27" s="111">
        <v>21</v>
      </c>
      <c r="O27" s="111">
        <v>39</v>
      </c>
      <c r="P27" s="111">
        <v>34</v>
      </c>
      <c r="Q27" s="111">
        <v>34</v>
      </c>
      <c r="R27" s="111">
        <v>17</v>
      </c>
      <c r="S27" s="111">
        <v>17</v>
      </c>
      <c r="T27" s="111">
        <v>17</v>
      </c>
      <c r="U27" s="111">
        <v>17</v>
      </c>
      <c r="V27" s="106">
        <v>17</v>
      </c>
      <c r="W27" s="106">
        <v>0</v>
      </c>
      <c r="X27" s="55">
        <v>0</v>
      </c>
    </row>
    <row r="28" ht="25.5" customHeight="1" spans="1:24">
      <c r="A28" s="19" t="s">
        <v>932</v>
      </c>
      <c r="B28" s="45" t="s">
        <v>933</v>
      </c>
      <c r="C28" s="46" t="s">
        <v>953</v>
      </c>
      <c r="D28" s="19" t="s">
        <v>954</v>
      </c>
      <c r="E28" s="47">
        <v>44211.6892592593</v>
      </c>
      <c r="F28" s="19" t="s">
        <v>295</v>
      </c>
      <c r="G28" s="48" t="s">
        <v>955</v>
      </c>
      <c r="H28" s="49">
        <v>726</v>
      </c>
      <c r="I28" s="106">
        <f t="shared" si="1"/>
        <v>726</v>
      </c>
      <c r="J28" s="110">
        <v>14</v>
      </c>
      <c r="K28" s="106">
        <v>21</v>
      </c>
      <c r="L28" s="111">
        <v>50</v>
      </c>
      <c r="M28" s="111">
        <v>23</v>
      </c>
      <c r="N28" s="111">
        <v>108</v>
      </c>
      <c r="O28" s="111">
        <v>18</v>
      </c>
      <c r="P28" s="111">
        <v>10</v>
      </c>
      <c r="Q28" s="111">
        <v>199</v>
      </c>
      <c r="R28" s="111">
        <v>257</v>
      </c>
      <c r="S28" s="111">
        <v>19</v>
      </c>
      <c r="T28" s="111">
        <v>2</v>
      </c>
      <c r="U28" s="111">
        <v>5</v>
      </c>
      <c r="V28" s="106">
        <v>0</v>
      </c>
      <c r="W28" s="106">
        <v>0</v>
      </c>
      <c r="X28" s="55">
        <v>0</v>
      </c>
    </row>
    <row r="29" ht="25.5" customHeight="1" spans="1:24">
      <c r="A29" s="19" t="s">
        <v>948</v>
      </c>
      <c r="B29" s="45" t="s">
        <v>949</v>
      </c>
      <c r="C29" s="46" t="s">
        <v>956</v>
      </c>
      <c r="D29" s="19" t="s">
        <v>957</v>
      </c>
      <c r="E29" s="47">
        <v>44433.7898842593</v>
      </c>
      <c r="F29" s="19" t="s">
        <v>295</v>
      </c>
      <c r="G29" s="68" t="s">
        <v>958</v>
      </c>
      <c r="H29" s="49">
        <v>286.03</v>
      </c>
      <c r="I29" s="106">
        <f t="shared" si="1"/>
        <v>287</v>
      </c>
      <c r="J29" s="110">
        <v>100</v>
      </c>
      <c r="K29" s="106">
        <v>25</v>
      </c>
      <c r="L29" s="111">
        <v>49</v>
      </c>
      <c r="M29" s="111">
        <v>30</v>
      </c>
      <c r="N29" s="111">
        <v>12</v>
      </c>
      <c r="O29" s="111">
        <v>29</v>
      </c>
      <c r="P29" s="111">
        <v>2</v>
      </c>
      <c r="Q29" s="111">
        <v>2</v>
      </c>
      <c r="R29" s="111">
        <v>9</v>
      </c>
      <c r="S29" s="111">
        <v>1</v>
      </c>
      <c r="T29" s="111">
        <v>0</v>
      </c>
      <c r="U29" s="111">
        <v>28</v>
      </c>
      <c r="V29" s="106">
        <v>0</v>
      </c>
      <c r="W29" s="106">
        <v>0</v>
      </c>
      <c r="X29" s="55">
        <v>0</v>
      </c>
    </row>
    <row r="30" ht="25.5" customHeight="1" spans="1:24">
      <c r="A30" s="19" t="s">
        <v>932</v>
      </c>
      <c r="B30" s="45" t="s">
        <v>933</v>
      </c>
      <c r="C30" s="46" t="s">
        <v>959</v>
      </c>
      <c r="D30" s="19" t="s">
        <v>960</v>
      </c>
      <c r="E30" s="47">
        <v>44424.7310648148</v>
      </c>
      <c r="F30" s="19" t="s">
        <v>295</v>
      </c>
      <c r="G30" s="48" t="s">
        <v>961</v>
      </c>
      <c r="H30" s="49">
        <v>1020</v>
      </c>
      <c r="I30" s="106">
        <f t="shared" si="1"/>
        <v>1020</v>
      </c>
      <c r="J30" s="110">
        <v>0</v>
      </c>
      <c r="K30" s="106">
        <v>0</v>
      </c>
      <c r="L30" s="111">
        <v>220</v>
      </c>
      <c r="M30" s="111">
        <v>0</v>
      </c>
      <c r="N30" s="111">
        <v>0</v>
      </c>
      <c r="O30" s="111">
        <v>120</v>
      </c>
      <c r="P30" s="111">
        <v>0</v>
      </c>
      <c r="Q30" s="111">
        <v>150</v>
      </c>
      <c r="R30" s="111">
        <v>210</v>
      </c>
      <c r="S30" s="111">
        <v>120</v>
      </c>
      <c r="T30" s="111">
        <v>0</v>
      </c>
      <c r="U30" s="111">
        <v>100</v>
      </c>
      <c r="V30" s="106">
        <v>100</v>
      </c>
      <c r="W30" s="106">
        <v>0</v>
      </c>
      <c r="X30" s="55">
        <v>0</v>
      </c>
    </row>
    <row r="31" ht="25.5" customHeight="1" spans="1:24">
      <c r="A31" s="19" t="s">
        <v>962</v>
      </c>
      <c r="B31" s="45" t="s">
        <v>963</v>
      </c>
      <c r="C31" s="46" t="s">
        <v>964</v>
      </c>
      <c r="D31" s="19" t="s">
        <v>965</v>
      </c>
      <c r="E31" s="47">
        <v>44417.5169212963</v>
      </c>
      <c r="F31" s="19" t="s">
        <v>295</v>
      </c>
      <c r="G31" s="68" t="s">
        <v>966</v>
      </c>
      <c r="H31" s="49">
        <v>3355</v>
      </c>
      <c r="I31" s="106">
        <f t="shared" si="1"/>
        <v>3355</v>
      </c>
      <c r="J31" s="110">
        <v>3355</v>
      </c>
      <c r="K31" s="106">
        <v>0</v>
      </c>
      <c r="L31" s="111">
        <v>0</v>
      </c>
      <c r="M31" s="111">
        <v>0</v>
      </c>
      <c r="N31" s="111">
        <v>0</v>
      </c>
      <c r="O31" s="111">
        <v>0</v>
      </c>
      <c r="P31" s="111">
        <v>0</v>
      </c>
      <c r="Q31" s="111">
        <v>0</v>
      </c>
      <c r="R31" s="111">
        <v>0</v>
      </c>
      <c r="S31" s="111">
        <v>0</v>
      </c>
      <c r="T31" s="111">
        <v>0</v>
      </c>
      <c r="U31" s="111">
        <v>0</v>
      </c>
      <c r="V31" s="106">
        <v>0</v>
      </c>
      <c r="W31" s="106">
        <v>0</v>
      </c>
      <c r="X31" s="55">
        <v>0</v>
      </c>
    </row>
    <row r="32" ht="25.5" customHeight="1" spans="1:24">
      <c r="A32" s="19" t="s">
        <v>967</v>
      </c>
      <c r="B32" s="45" t="s">
        <v>968</v>
      </c>
      <c r="C32" s="46" t="s">
        <v>969</v>
      </c>
      <c r="D32" s="19" t="s">
        <v>970</v>
      </c>
      <c r="E32" s="47">
        <v>44197.5051041667</v>
      </c>
      <c r="F32" s="19" t="s">
        <v>295</v>
      </c>
      <c r="G32" s="48" t="s">
        <v>971</v>
      </c>
      <c r="H32" s="49">
        <v>128.48</v>
      </c>
      <c r="I32" s="106">
        <f t="shared" si="1"/>
        <v>128</v>
      </c>
      <c r="J32" s="110">
        <v>0</v>
      </c>
      <c r="K32" s="106">
        <v>8</v>
      </c>
      <c r="L32" s="111">
        <v>22</v>
      </c>
      <c r="M32" s="111">
        <v>16</v>
      </c>
      <c r="N32" s="111">
        <v>11</v>
      </c>
      <c r="O32" s="111">
        <v>16</v>
      </c>
      <c r="P32" s="111">
        <v>13</v>
      </c>
      <c r="Q32" s="111">
        <v>8</v>
      </c>
      <c r="R32" s="111">
        <v>7</v>
      </c>
      <c r="S32" s="111">
        <v>3</v>
      </c>
      <c r="T32" s="111">
        <v>14</v>
      </c>
      <c r="U32" s="111">
        <v>7</v>
      </c>
      <c r="V32" s="106">
        <v>3</v>
      </c>
      <c r="W32" s="106">
        <v>0</v>
      </c>
      <c r="X32" s="55">
        <v>0</v>
      </c>
    </row>
    <row r="33" ht="25.5" customHeight="1" spans="1:24">
      <c r="A33" s="19" t="s">
        <v>948</v>
      </c>
      <c r="B33" s="45" t="s">
        <v>949</v>
      </c>
      <c r="C33" s="46" t="s">
        <v>972</v>
      </c>
      <c r="D33" s="19" t="s">
        <v>973</v>
      </c>
      <c r="E33" s="47">
        <v>44417.4848148148</v>
      </c>
      <c r="F33" s="19" t="s">
        <v>295</v>
      </c>
      <c r="G33" s="68" t="s">
        <v>974</v>
      </c>
      <c r="H33" s="49">
        <v>100.68</v>
      </c>
      <c r="I33" s="106">
        <f t="shared" si="1"/>
        <v>101</v>
      </c>
      <c r="J33" s="110">
        <v>101</v>
      </c>
      <c r="K33" s="106">
        <v>0</v>
      </c>
      <c r="L33" s="111">
        <v>0</v>
      </c>
      <c r="M33" s="111">
        <v>0</v>
      </c>
      <c r="N33" s="111">
        <v>0</v>
      </c>
      <c r="O33" s="111">
        <v>0</v>
      </c>
      <c r="P33" s="111">
        <v>0</v>
      </c>
      <c r="Q33" s="111">
        <v>0</v>
      </c>
      <c r="R33" s="111">
        <v>0</v>
      </c>
      <c r="S33" s="111">
        <v>0</v>
      </c>
      <c r="T33" s="111">
        <v>0</v>
      </c>
      <c r="U33" s="111">
        <v>0</v>
      </c>
      <c r="V33" s="106">
        <v>0</v>
      </c>
      <c r="W33" s="106">
        <v>0</v>
      </c>
      <c r="X33" s="55">
        <v>0</v>
      </c>
    </row>
    <row r="34" ht="25.5" customHeight="1" spans="1:24">
      <c r="A34" s="19" t="s">
        <v>932</v>
      </c>
      <c r="B34" s="45" t="s">
        <v>933</v>
      </c>
      <c r="C34" s="46" t="s">
        <v>975</v>
      </c>
      <c r="D34" s="19" t="s">
        <v>976</v>
      </c>
      <c r="E34" s="47">
        <v>44417.4848148148</v>
      </c>
      <c r="F34" s="19" t="s">
        <v>295</v>
      </c>
      <c r="G34" s="68" t="s">
        <v>974</v>
      </c>
      <c r="H34" s="49">
        <v>860</v>
      </c>
      <c r="I34" s="106">
        <f t="shared" si="1"/>
        <v>860</v>
      </c>
      <c r="J34" s="110">
        <v>0</v>
      </c>
      <c r="K34" s="106">
        <v>25</v>
      </c>
      <c r="L34" s="111">
        <v>0</v>
      </c>
      <c r="M34" s="111">
        <v>25</v>
      </c>
      <c r="N34" s="111">
        <v>100</v>
      </c>
      <c r="O34" s="111">
        <v>0</v>
      </c>
      <c r="P34" s="111">
        <v>120</v>
      </c>
      <c r="Q34" s="111">
        <v>120</v>
      </c>
      <c r="R34" s="111">
        <v>250</v>
      </c>
      <c r="S34" s="111">
        <v>0</v>
      </c>
      <c r="T34" s="111">
        <v>220</v>
      </c>
      <c r="U34" s="111">
        <v>0</v>
      </c>
      <c r="V34" s="106">
        <v>0</v>
      </c>
      <c r="W34" s="106">
        <v>0</v>
      </c>
      <c r="X34" s="55">
        <v>0</v>
      </c>
    </row>
    <row r="35" ht="25.5" customHeight="1" spans="1:24">
      <c r="A35" s="19" t="s">
        <v>977</v>
      </c>
      <c r="B35" s="45" t="s">
        <v>978</v>
      </c>
      <c r="C35" s="46" t="s">
        <v>979</v>
      </c>
      <c r="D35" s="19" t="s">
        <v>980</v>
      </c>
      <c r="E35" s="47">
        <v>44417.4848148148</v>
      </c>
      <c r="F35" s="19" t="s">
        <v>295</v>
      </c>
      <c r="G35" s="68" t="s">
        <v>981</v>
      </c>
      <c r="H35" s="49">
        <v>300</v>
      </c>
      <c r="I35" s="106">
        <f t="shared" si="1"/>
        <v>300</v>
      </c>
      <c r="J35" s="110">
        <v>0</v>
      </c>
      <c r="K35" s="106">
        <v>0</v>
      </c>
      <c r="L35" s="111">
        <v>300</v>
      </c>
      <c r="M35" s="111">
        <v>0</v>
      </c>
      <c r="N35" s="111">
        <v>0</v>
      </c>
      <c r="O35" s="111">
        <v>0</v>
      </c>
      <c r="P35" s="111">
        <v>0</v>
      </c>
      <c r="Q35" s="111">
        <v>0</v>
      </c>
      <c r="R35" s="111">
        <v>0</v>
      </c>
      <c r="S35" s="111">
        <v>0</v>
      </c>
      <c r="T35" s="111">
        <v>0</v>
      </c>
      <c r="U35" s="111">
        <v>0</v>
      </c>
      <c r="V35" s="106">
        <v>0</v>
      </c>
      <c r="W35" s="106">
        <v>0</v>
      </c>
      <c r="X35" s="55">
        <v>0</v>
      </c>
    </row>
    <row r="36" ht="25.5" customHeight="1" spans="1:24">
      <c r="A36" s="19" t="s">
        <v>937</v>
      </c>
      <c r="B36" s="45" t="s">
        <v>938</v>
      </c>
      <c r="C36" s="46" t="s">
        <v>982</v>
      </c>
      <c r="D36" s="19" t="s">
        <v>983</v>
      </c>
      <c r="E36" s="47">
        <v>44417.4848148148</v>
      </c>
      <c r="F36" s="19" t="s">
        <v>295</v>
      </c>
      <c r="G36" s="48" t="s">
        <v>984</v>
      </c>
      <c r="H36" s="49">
        <v>80</v>
      </c>
      <c r="I36" s="106">
        <f t="shared" si="1"/>
        <v>80</v>
      </c>
      <c r="J36" s="110">
        <v>0</v>
      </c>
      <c r="K36" s="106">
        <v>20</v>
      </c>
      <c r="L36" s="111">
        <v>40</v>
      </c>
      <c r="M36" s="111">
        <v>20</v>
      </c>
      <c r="N36" s="111">
        <v>0</v>
      </c>
      <c r="O36" s="111">
        <v>0</v>
      </c>
      <c r="P36" s="111">
        <v>0</v>
      </c>
      <c r="Q36" s="111">
        <v>0</v>
      </c>
      <c r="R36" s="111">
        <v>0</v>
      </c>
      <c r="S36" s="111">
        <v>0</v>
      </c>
      <c r="T36" s="111">
        <v>0</v>
      </c>
      <c r="U36" s="111">
        <v>0</v>
      </c>
      <c r="V36" s="106">
        <v>0</v>
      </c>
      <c r="W36" s="106">
        <v>0</v>
      </c>
      <c r="X36" s="55">
        <v>0</v>
      </c>
    </row>
    <row r="37" ht="25.5" customHeight="1"/>
    <row r="38" ht="25.5" customHeight="1"/>
    <row r="39" ht="25.5" customHeight="1"/>
    <row r="40" ht="25.5" customHeight="1"/>
    <row r="41" ht="25.5" customHeight="1"/>
    <row r="42" ht="25.5" customHeight="1"/>
    <row r="43" ht="25.5" customHeight="1"/>
    <row r="44" ht="25.5" customHeight="1"/>
    <row r="45" ht="25.5" customHeight="1"/>
    <row r="46" ht="25.5" customHeight="1"/>
    <row r="47" ht="25.5" customHeight="1"/>
    <row r="48" ht="25.5" customHeight="1"/>
    <row r="49" ht="25.5" customHeight="1"/>
    <row r="50" ht="25.5" customHeight="1"/>
    <row r="51" ht="25.5" customHeight="1"/>
    <row r="52" ht="25.5" customHeight="1"/>
    <row r="53" ht="25.5" customHeight="1"/>
    <row r="54" ht="25.5" customHeight="1"/>
    <row r="55" ht="25.5" customHeight="1"/>
    <row r="56" ht="25.5" customHeight="1"/>
    <row r="57" ht="25.5" customHeight="1"/>
    <row r="58" ht="25.5" customHeight="1"/>
    <row r="59" ht="25.5" customHeight="1"/>
    <row r="60" ht="25.5" customHeight="1"/>
    <row r="61" ht="25.5" customHeight="1"/>
    <row r="62" ht="25.5" customHeight="1"/>
    <row r="63" ht="25.5" customHeight="1"/>
    <row r="64" ht="25.5" customHeight="1"/>
    <row r="65" ht="25.5" customHeight="1"/>
    <row r="66" ht="25.5" customHeight="1"/>
    <row r="67" ht="25.5" customHeight="1"/>
    <row r="68" ht="25.5" customHeight="1"/>
    <row r="69" ht="25.5" customHeight="1"/>
    <row r="70" ht="25.5" customHeight="1"/>
    <row r="71" ht="25.5" customHeight="1"/>
    <row r="72" ht="25.5" customHeight="1"/>
    <row r="73" ht="25.5" customHeight="1"/>
    <row r="74" ht="25.5" customHeight="1"/>
    <row r="75" ht="25.5" customHeight="1"/>
    <row r="76" ht="25.5" customHeight="1"/>
    <row r="77" ht="25.5" customHeight="1"/>
    <row r="78" ht="25.5" customHeight="1"/>
    <row r="79" ht="25.5" customHeight="1"/>
    <row r="80" ht="25.5" customHeight="1"/>
    <row r="81" ht="25.5" customHeight="1"/>
    <row r="82" ht="25.5" customHeight="1"/>
    <row r="83" ht="25.5" customHeight="1"/>
    <row r="84" ht="25.5" customHeight="1"/>
    <row r="85" ht="25.5" customHeight="1"/>
    <row r="86" ht="25.5" customHeight="1"/>
    <row r="87" ht="25.5" customHeight="1"/>
    <row r="88" ht="25.5" customHeight="1"/>
    <row r="89" ht="25.5" customHeight="1"/>
    <row r="90" ht="25.5" customHeight="1"/>
    <row r="91" ht="25.5" customHeight="1"/>
    <row r="92" ht="25.5" customHeight="1"/>
    <row r="93" ht="25.5" customHeight="1"/>
    <row r="94" ht="25.5" customHeight="1"/>
    <row r="95" ht="25.5" customHeight="1"/>
    <row r="96" ht="25.5" customHeight="1"/>
    <row r="97" ht="25.5" customHeight="1"/>
    <row r="98" ht="25.5" customHeight="1"/>
    <row r="99" ht="25.5" customHeight="1"/>
    <row r="100" ht="25.5" customHeight="1"/>
    <row r="101" ht="25.5" customHeight="1"/>
    <row r="102" ht="25.5" customHeight="1"/>
    <row r="103" ht="25.5" customHeight="1"/>
    <row r="104" ht="25.5" customHeight="1"/>
    <row r="105" ht="25.5" customHeight="1"/>
    <row r="106" ht="25.5" customHeight="1"/>
    <row r="107" ht="25.5" customHeight="1"/>
    <row r="108" ht="25.5" customHeight="1"/>
    <row r="109" ht="25.5" customHeight="1"/>
    <row r="110" ht="25.5" customHeight="1"/>
    <row r="111" ht="25.5" customHeight="1"/>
    <row r="112" ht="25.5" customHeight="1"/>
    <row r="113" ht="25.5" customHeight="1"/>
    <row r="114" ht="25.5" customHeight="1"/>
    <row r="115" ht="25.5" customHeight="1"/>
    <row r="116" ht="25.5" customHeight="1"/>
    <row r="117" ht="25.5" customHeight="1"/>
    <row r="118" ht="25.5" customHeight="1"/>
    <row r="119" ht="25.5" customHeight="1"/>
    <row r="120" ht="25.5" customHeight="1"/>
    <row r="121" ht="25.5" customHeight="1"/>
    <row r="122" ht="25.5" customHeight="1"/>
    <row r="123" ht="25.5" customHeight="1"/>
    <row r="124" ht="25.5" customHeight="1"/>
    <row r="125" ht="25.5" customHeight="1"/>
    <row r="126" ht="25.5" customHeight="1"/>
    <row r="127" ht="25.5" customHeight="1"/>
    <row r="128" ht="25.5" customHeight="1"/>
    <row r="129" ht="25.5" customHeight="1"/>
    <row r="130" ht="25.5" customHeight="1"/>
    <row r="131" ht="25.5" customHeight="1"/>
    <row r="132" ht="25.5" customHeight="1"/>
    <row r="133" ht="25.5" customHeight="1"/>
    <row r="134" ht="25.5" customHeight="1"/>
    <row r="135" ht="25.5" customHeight="1"/>
    <row r="136" ht="25.5" customHeight="1"/>
    <row r="137" ht="25.5" customHeight="1"/>
    <row r="138" ht="25.5" customHeight="1"/>
    <row r="139" ht="25.5" customHeight="1"/>
    <row r="140" ht="25.5" customHeight="1"/>
    <row r="141" ht="25.5" customHeight="1"/>
    <row r="142" ht="25.5" customHeight="1"/>
    <row r="143" ht="25.5" customHeight="1"/>
    <row r="144" ht="25.5" customHeight="1"/>
    <row r="145" ht="25.5" customHeight="1"/>
    <row r="146" ht="25.5" customHeight="1"/>
    <row r="147" ht="25.5" customHeight="1"/>
    <row r="148" ht="25.5" customHeight="1"/>
    <row r="149" ht="25.5" customHeight="1"/>
    <row r="150" ht="25.5" customHeight="1"/>
    <row r="151" ht="25.5" customHeight="1"/>
    <row r="152" ht="25.5" customHeight="1"/>
    <row r="153" ht="25.5" customHeight="1"/>
    <row r="154" ht="25.5" customHeight="1"/>
    <row r="155" ht="25.5" customHeight="1"/>
    <row r="156" ht="25.5" customHeight="1"/>
    <row r="157" ht="25.5" customHeight="1"/>
    <row r="158" ht="25.5" customHeight="1"/>
    <row r="159" ht="25.5" customHeight="1"/>
    <row r="160" ht="25.5" customHeight="1"/>
    <row r="161" ht="25.5" customHeight="1"/>
    <row r="162" ht="25.5" customHeight="1"/>
    <row r="163" ht="25.5" customHeight="1"/>
    <row r="164" ht="25.5" customHeight="1"/>
    <row r="165" ht="25.5" customHeight="1"/>
    <row r="166" ht="25.5" customHeight="1"/>
    <row r="167" ht="25.5" customHeight="1"/>
    <row r="168" ht="25.5" customHeight="1"/>
    <row r="169" ht="25.5" customHeight="1"/>
    <row r="170" ht="25.5" customHeight="1"/>
    <row r="171" ht="25.5" customHeight="1"/>
    <row r="172" ht="25.5" customHeight="1"/>
    <row r="173" ht="25.5" customHeight="1"/>
    <row r="174" ht="25.5" customHeight="1"/>
    <row r="175" ht="25.5" customHeight="1"/>
    <row r="176" ht="25.5" customHeight="1"/>
    <row r="177" ht="25.5" customHeight="1"/>
    <row r="178" ht="25.5" customHeight="1"/>
    <row r="179" ht="25.5" customHeight="1"/>
    <row r="180" ht="25.5" customHeight="1"/>
    <row r="181" ht="25.5" customHeight="1"/>
    <row r="182" ht="25.5" customHeight="1"/>
    <row r="183" ht="25.5" customHeight="1"/>
    <row r="184" ht="25.5" customHeight="1"/>
    <row r="185" ht="25.5" customHeight="1"/>
    <row r="186" ht="25.5" customHeight="1"/>
    <row r="187" ht="25.5" customHeight="1"/>
    <row r="188" ht="25.5" customHeight="1"/>
    <row r="189" ht="25.5" customHeight="1"/>
    <row r="190" ht="25.5" customHeight="1"/>
    <row r="191" ht="25.5" customHeight="1"/>
    <row r="192" ht="25.5" customHeight="1"/>
    <row r="193" ht="25.5" customHeight="1"/>
    <row r="194" ht="25.5" customHeight="1"/>
    <row r="195" ht="25.5" customHeight="1"/>
    <row r="196" ht="25.5" customHeight="1"/>
    <row r="197" ht="25.5" customHeight="1"/>
    <row r="198" ht="25.5" customHeight="1"/>
    <row r="199" ht="25.5" customHeight="1"/>
    <row r="200" ht="25.5" customHeight="1"/>
    <row r="201" ht="25.5" customHeight="1"/>
    <row r="202" ht="25.5" customHeight="1"/>
    <row r="203" ht="25.5" customHeight="1"/>
    <row r="204" ht="25.5" customHeight="1"/>
    <row r="205" ht="25.5" customHeight="1"/>
    <row r="206" ht="25.5" customHeight="1"/>
    <row r="207" ht="25.5" customHeight="1"/>
    <row r="208" ht="25.5" customHeight="1"/>
    <row r="209" ht="25.5" customHeight="1"/>
    <row r="210" ht="25.5" customHeight="1"/>
    <row r="211" ht="25.5" customHeight="1"/>
    <row r="212" ht="25.5" customHeight="1"/>
    <row r="213" ht="25.5" customHeight="1"/>
    <row r="214" ht="25.5" customHeight="1"/>
    <row r="215" ht="25.5" customHeight="1"/>
    <row r="216" ht="25.5" customHeight="1"/>
    <row r="217" ht="25.5" customHeight="1"/>
    <row r="218" ht="25.5" customHeight="1"/>
    <row r="219" ht="25.5" customHeight="1"/>
    <row r="220" ht="25.5" customHeight="1"/>
    <row r="221" ht="25.5" customHeight="1"/>
    <row r="222" ht="25.5" customHeight="1"/>
    <row r="223" ht="25.5" customHeight="1"/>
    <row r="224" ht="25.5" customHeight="1"/>
    <row r="225" ht="25.5" customHeight="1"/>
    <row r="226" ht="25.5" customHeight="1"/>
    <row r="227" ht="25.5" customHeight="1"/>
    <row r="228" ht="25.5" customHeight="1"/>
    <row r="229" ht="25.5" customHeight="1"/>
    <row r="230" ht="25.5" customHeight="1"/>
    <row r="231" ht="25.5" customHeight="1"/>
    <row r="232" ht="25.5" customHeight="1"/>
    <row r="233" ht="25.5" customHeight="1"/>
    <row r="234" ht="25.5" customHeight="1"/>
    <row r="235" ht="25.5" customHeight="1"/>
    <row r="236" ht="25.5" customHeight="1"/>
    <row r="237" ht="25.5" customHeight="1"/>
    <row r="238" ht="25.5" customHeight="1"/>
    <row r="239" ht="25.5" customHeight="1"/>
    <row r="240" ht="25.5" customHeight="1"/>
    <row r="241" ht="25.5" customHeight="1"/>
    <row r="242" ht="25.5" customHeight="1"/>
    <row r="243" ht="25.5" customHeight="1"/>
    <row r="244" ht="25.5" customHeight="1"/>
    <row r="245" ht="25.5" customHeight="1"/>
    <row r="246" ht="25.5" customHeight="1"/>
    <row r="247" ht="25.5" customHeight="1"/>
    <row r="248" ht="25.5" customHeight="1"/>
    <row r="249" ht="25.5" customHeight="1"/>
    <row r="250" ht="25.5" customHeight="1"/>
    <row r="251" ht="25.5" customHeight="1"/>
    <row r="252" ht="25.5" customHeight="1"/>
    <row r="253" ht="25.5" customHeight="1"/>
    <row r="254" ht="25.5" customHeight="1"/>
    <row r="255" ht="25.5" customHeight="1"/>
    <row r="256" ht="25.5" customHeight="1"/>
    <row r="257" ht="25.5" customHeight="1"/>
    <row r="258" ht="25.5" customHeight="1"/>
    <row r="259" ht="25.5" customHeight="1"/>
    <row r="260" ht="25.5" customHeight="1"/>
    <row r="261" ht="25.5" customHeight="1"/>
    <row r="262" ht="25.5" customHeight="1"/>
    <row r="263" ht="25.5" customHeight="1"/>
    <row r="264" ht="25.5" customHeight="1"/>
    <row r="265" ht="25.5" customHeight="1"/>
    <row r="266" ht="25.5" customHeight="1"/>
    <row r="267" ht="25.5" customHeight="1"/>
    <row r="268" ht="25.5" customHeight="1"/>
    <row r="269" ht="25.5" customHeight="1"/>
    <row r="270" ht="25.5" customHeight="1"/>
    <row r="271" ht="25.5" customHeight="1"/>
    <row r="272" ht="25.5" customHeight="1"/>
    <row r="273" ht="25.5" customHeight="1"/>
    <row r="274" ht="25.5" customHeight="1"/>
    <row r="275" ht="25.5" customHeight="1"/>
    <row r="276" ht="25.5" customHeight="1"/>
    <row r="277" ht="25.5" customHeight="1"/>
    <row r="278" ht="25.5" customHeight="1"/>
    <row r="279" ht="25.5" customHeight="1"/>
    <row r="280" ht="25.5" customHeight="1"/>
    <row r="281" ht="25.5" customHeight="1"/>
    <row r="282" ht="25.5" customHeight="1"/>
    <row r="283" ht="25.5" customHeight="1"/>
    <row r="284" ht="25.5" customHeight="1"/>
    <row r="285" ht="25.5" customHeight="1"/>
    <row r="286" ht="25.5" customHeight="1"/>
    <row r="287" ht="25.5" customHeight="1"/>
    <row r="288" ht="25.5" customHeight="1"/>
    <row r="289" ht="25.5" customHeight="1"/>
    <row r="290" ht="25.5" customHeight="1"/>
    <row r="291" ht="25.5" customHeight="1"/>
    <row r="292" ht="25.5" customHeight="1"/>
    <row r="293" ht="25.5" customHeight="1"/>
    <row r="294" ht="25.5" customHeight="1"/>
    <row r="295" ht="25.5" customHeight="1"/>
    <row r="296" ht="25.5" customHeight="1"/>
    <row r="297" ht="25.5" customHeight="1"/>
    <row r="298" ht="25.5" customHeight="1"/>
    <row r="299" ht="25.5" customHeight="1"/>
    <row r="300" ht="25.5" customHeight="1"/>
    <row r="301" ht="25.5" customHeight="1"/>
    <row r="302" ht="25.5" customHeight="1"/>
    <row r="303" ht="25.5" customHeight="1"/>
    <row r="304" ht="25.5" customHeight="1"/>
    <row r="305" ht="25.5" customHeight="1"/>
    <row r="306" ht="25.5" customHeight="1"/>
    <row r="307" ht="25.5" customHeight="1"/>
    <row r="308" ht="25.5" customHeight="1"/>
    <row r="309" ht="25.5" customHeight="1"/>
    <row r="310" ht="25.5" customHeight="1"/>
    <row r="311" ht="25.5" customHeight="1"/>
    <row r="312" ht="25.5" customHeight="1"/>
    <row r="313" ht="25.5" customHeight="1"/>
    <row r="314" ht="25.5" customHeight="1"/>
    <row r="315" ht="25.5" customHeight="1"/>
    <row r="316" ht="25.5" customHeight="1"/>
    <row r="317" ht="25.5" customHeight="1"/>
    <row r="318" ht="25.5" customHeight="1"/>
    <row r="319" ht="25.5" customHeight="1"/>
    <row r="320" ht="25.5" customHeight="1"/>
    <row r="321" ht="25.5" customHeight="1"/>
    <row r="322" ht="25.5" customHeight="1"/>
    <row r="323" ht="25.5" customHeight="1"/>
    <row r="324" ht="25.5" customHeight="1"/>
    <row r="325" ht="25.5" customHeight="1"/>
    <row r="326" ht="25.5" customHeight="1"/>
    <row r="327" ht="25.5" customHeight="1"/>
    <row r="328" ht="25.5" customHeight="1"/>
    <row r="329" ht="25.5" customHeight="1"/>
    <row r="330" ht="25.5" customHeight="1"/>
    <row r="331" ht="25.5" customHeight="1"/>
    <row r="332" ht="25.5" customHeight="1"/>
    <row r="333" ht="25.5" customHeight="1"/>
    <row r="334" ht="25.5" customHeight="1"/>
    <row r="335" ht="25.5" customHeight="1"/>
    <row r="336" ht="25.5" customHeight="1"/>
    <row r="337" ht="25.5" customHeight="1"/>
    <row r="338" ht="25.5" customHeight="1"/>
    <row r="339" ht="25.5" customHeight="1"/>
    <row r="340" ht="25.5" customHeight="1"/>
    <row r="341" ht="25.5" customHeight="1"/>
    <row r="342" ht="25.5" customHeight="1"/>
    <row r="343" ht="25.5" customHeight="1"/>
    <row r="344" ht="25.5" customHeight="1"/>
    <row r="345" ht="25.5" customHeight="1"/>
    <row r="346" ht="25.5" customHeight="1"/>
    <row r="347" ht="25.5" customHeight="1"/>
    <row r="348" ht="25.5" customHeight="1"/>
    <row r="349" ht="25.5" customHeight="1"/>
    <row r="350" ht="25.5" customHeight="1"/>
    <row r="351" ht="25.5" customHeight="1"/>
    <row r="352" ht="25.5" customHeight="1"/>
    <row r="353" ht="25.5" customHeight="1"/>
    <row r="354" ht="25.5" customHeight="1"/>
    <row r="355" ht="25.5" customHeight="1"/>
    <row r="356" ht="25.5" customHeight="1"/>
    <row r="357" ht="25.5" customHeight="1"/>
    <row r="358" ht="25.5" customHeight="1"/>
    <row r="359" ht="25.5" customHeight="1"/>
    <row r="360" ht="25.5" customHeight="1"/>
    <row r="361" ht="25.5" customHeight="1"/>
    <row r="362" ht="25.5" customHeight="1"/>
    <row r="363" ht="25.5" customHeight="1"/>
    <row r="364" ht="25.5" customHeight="1"/>
    <row r="365" ht="25.5" customHeight="1"/>
    <row r="366" ht="25.5" customHeight="1"/>
    <row r="367" ht="25.5" customHeight="1"/>
    <row r="368" ht="25.5" customHeight="1"/>
    <row r="369" ht="25.5" customHeight="1"/>
    <row r="370" ht="25.5" customHeight="1"/>
    <row r="371" ht="25.5" customHeight="1"/>
    <row r="372" ht="25.5" customHeight="1"/>
    <row r="373" ht="25.5" customHeight="1"/>
    <row r="374" ht="25.5" customHeight="1"/>
    <row r="375" ht="25.5" customHeight="1"/>
    <row r="376" ht="25.5" customHeight="1"/>
    <row r="377" ht="25.5" customHeight="1"/>
    <row r="378" ht="25.5" customHeight="1"/>
    <row r="379" ht="25.5" customHeight="1"/>
    <row r="380" ht="25.5" customHeight="1"/>
    <row r="381" ht="25.5" customHeight="1"/>
    <row r="382" ht="25.5" customHeight="1"/>
    <row r="383" ht="25.5" customHeight="1"/>
    <row r="384" ht="25.5" customHeight="1"/>
    <row r="385" ht="25.5" customHeight="1"/>
    <row r="386" ht="25.5" customHeight="1"/>
    <row r="387" ht="25.5" customHeight="1"/>
    <row r="388" ht="25.5" customHeight="1"/>
    <row r="389" ht="25.5" customHeight="1"/>
    <row r="390" ht="25.5" customHeight="1"/>
    <row r="391" ht="25.5" customHeight="1"/>
    <row r="392" ht="25.5" customHeight="1"/>
    <row r="393" ht="25.5" customHeight="1"/>
    <row r="394" ht="25.5" customHeight="1"/>
    <row r="395" ht="25.5" customHeight="1"/>
    <row r="396" ht="25.5" customHeight="1"/>
    <row r="397" ht="25.5" customHeight="1"/>
    <row r="398" ht="25.5" customHeight="1"/>
    <row r="399" ht="25.5" customHeight="1"/>
    <row r="400" ht="25.5" customHeight="1"/>
    <row r="401" ht="25.5" customHeight="1"/>
    <row r="402" ht="25.5" customHeight="1"/>
    <row r="403" ht="25.5" customHeight="1"/>
    <row r="404" ht="25.5" customHeight="1"/>
    <row r="405" ht="25.5" customHeight="1"/>
    <row r="406" ht="25.5" customHeight="1"/>
    <row r="407" ht="25.5" customHeight="1"/>
    <row r="408" ht="25.5" customHeight="1"/>
    <row r="409" ht="25.5" customHeight="1"/>
    <row r="410" ht="25.5" customHeight="1"/>
    <row r="411" ht="25.5" customHeight="1"/>
    <row r="412" ht="25.5" customHeight="1"/>
    <row r="413" ht="25.5" customHeight="1"/>
    <row r="414" ht="25.5" customHeight="1"/>
    <row r="415" ht="25.5" customHeight="1"/>
    <row r="416" ht="25.5" customHeight="1"/>
    <row r="417" ht="25.5" customHeight="1"/>
    <row r="418" ht="25.5" customHeight="1"/>
    <row r="419" ht="25.5" customHeight="1"/>
    <row r="420" ht="25.5" customHeight="1"/>
    <row r="421" ht="25.5" customHeight="1"/>
    <row r="422" ht="25.5" customHeight="1"/>
    <row r="423" ht="25.5" customHeight="1"/>
    <row r="424" ht="25.5" customHeight="1"/>
    <row r="425" ht="25.5" customHeight="1"/>
    <row r="426" ht="25.5" customHeight="1"/>
    <row r="427" ht="25.5" customHeight="1"/>
    <row r="428" ht="25.5" customHeight="1"/>
    <row r="429" ht="25.5" customHeight="1"/>
    <row r="430" ht="25.5" customHeight="1"/>
    <row r="431" ht="25.5" customHeight="1"/>
    <row r="432" ht="25.5" customHeight="1"/>
    <row r="433" ht="25.5" customHeight="1"/>
    <row r="434" ht="25.5" customHeight="1"/>
    <row r="435" ht="25.5" customHeight="1"/>
    <row r="436" ht="25.5" customHeight="1"/>
    <row r="437" ht="25.5" customHeight="1"/>
    <row r="438" ht="25.5" customHeight="1"/>
    <row r="439" ht="25.5" customHeight="1"/>
    <row r="440" ht="25.5" customHeight="1"/>
    <row r="441" ht="25.5" customHeight="1"/>
    <row r="442" ht="25.5" customHeight="1"/>
    <row r="443" ht="25.5" customHeight="1"/>
    <row r="444" ht="25.5" customHeight="1"/>
    <row r="445" ht="25.5" customHeight="1"/>
    <row r="446" ht="25.5" customHeight="1"/>
    <row r="447" ht="25.5" customHeight="1"/>
    <row r="448" ht="25.5" customHeight="1"/>
    <row r="449" ht="25.5" customHeight="1"/>
    <row r="450" ht="25.5" customHeight="1"/>
    <row r="451" ht="25.5" customHeight="1"/>
    <row r="452" ht="25.5" customHeight="1"/>
    <row r="453" ht="25.5" customHeight="1"/>
    <row r="454" ht="25.5" customHeight="1"/>
    <row r="455" ht="25.5" customHeight="1"/>
    <row r="456" ht="25.5" customHeight="1"/>
    <row r="457" ht="25.5" customHeight="1"/>
    <row r="458" ht="25.5" customHeight="1"/>
    <row r="459" ht="25.5" customHeight="1"/>
    <row r="460" ht="25.5" customHeight="1"/>
    <row r="461" ht="25.5" customHeight="1"/>
    <row r="462" ht="25.5" customHeight="1"/>
    <row r="463" ht="25.5" customHeight="1"/>
    <row r="464" ht="25.5" customHeight="1"/>
    <row r="465" ht="25.5" customHeight="1"/>
    <row r="466" ht="25.5" customHeight="1"/>
    <row r="467" ht="25.5" customHeight="1"/>
    <row r="468" ht="25.5" customHeight="1"/>
    <row r="469" ht="25.5" customHeight="1"/>
    <row r="470" ht="25.5" customHeight="1"/>
    <row r="471" ht="25.5" customHeight="1"/>
    <row r="472" ht="25.5" customHeight="1"/>
    <row r="473" ht="25.5" customHeight="1"/>
    <row r="474" ht="25.5" customHeight="1"/>
    <row r="475" ht="25.5" customHeight="1"/>
    <row r="476" ht="25.5" customHeight="1"/>
    <row r="477" ht="25.5" customHeight="1"/>
    <row r="478" ht="25.5" customHeight="1"/>
    <row r="479" ht="25.5" customHeight="1"/>
    <row r="480" ht="25.5" customHeight="1"/>
    <row r="481" ht="25.5" customHeight="1"/>
    <row r="482" ht="25.5" customHeight="1"/>
    <row r="483" ht="25.5" customHeight="1"/>
    <row r="484" ht="25.5" customHeight="1"/>
    <row r="485" ht="25.5" customHeight="1"/>
    <row r="486" ht="25.5" customHeight="1"/>
    <row r="487" ht="25.5" customHeight="1"/>
    <row r="488" ht="25.5" customHeight="1"/>
    <row r="489" ht="25.5" customHeight="1"/>
    <row r="490" ht="25.5" customHeight="1"/>
    <row r="491" ht="25.5" customHeight="1"/>
    <row r="492" ht="25.5" customHeight="1"/>
    <row r="493" ht="25.5" customHeight="1"/>
    <row r="494" ht="25.5" customHeight="1"/>
    <row r="495" ht="25.5" customHeight="1"/>
    <row r="496" ht="25.5" customHeight="1"/>
    <row r="497" ht="25.5" customHeight="1"/>
    <row r="498" ht="25.5" customHeight="1"/>
    <row r="499" ht="25.5" customHeight="1"/>
    <row r="500" ht="25.5" customHeight="1"/>
    <row r="501" ht="25.5" customHeight="1"/>
    <row r="502" ht="25.5" customHeight="1"/>
    <row r="503" ht="25.5" customHeight="1"/>
    <row r="504" ht="25.5" customHeight="1"/>
    <row r="505" ht="25.5" customHeight="1"/>
    <row r="506" ht="25.5" customHeight="1"/>
    <row r="507" ht="25.5" customHeight="1"/>
    <row r="508" ht="25.5" customHeight="1"/>
    <row r="509" ht="25.5" customHeight="1"/>
    <row r="510" ht="25.5" customHeight="1"/>
    <row r="511" ht="25.5" customHeight="1"/>
    <row r="512" ht="25.5" customHeight="1"/>
    <row r="513" ht="25.5" customHeight="1"/>
    <row r="514" ht="25.5" customHeight="1"/>
    <row r="515" ht="25.5" customHeight="1"/>
    <row r="516" ht="25.5" customHeight="1"/>
    <row r="517" ht="25.5" customHeight="1"/>
    <row r="518" ht="25.5" customHeight="1"/>
    <row r="519" ht="25.5" customHeight="1"/>
    <row r="520" ht="25.5" customHeight="1"/>
    <row r="521" ht="25.5" customHeight="1"/>
    <row r="522" ht="25.5" customHeight="1"/>
    <row r="523" ht="25.5" customHeight="1"/>
    <row r="524" ht="25.5" customHeight="1"/>
    <row r="525" ht="25.5" customHeight="1"/>
    <row r="526" ht="25.5" customHeight="1"/>
    <row r="527" ht="25.5" customHeight="1"/>
    <row r="528" ht="25.5" customHeight="1"/>
    <row r="529" ht="25.5" customHeight="1"/>
    <row r="530" ht="25.5" customHeight="1"/>
    <row r="531" ht="25.5" customHeight="1"/>
    <row r="532" ht="25.5" customHeight="1"/>
    <row r="533" ht="25.5" customHeight="1"/>
    <row r="534" ht="25.5" customHeight="1"/>
    <row r="535" ht="25.5" customHeight="1"/>
    <row r="536" ht="25.5" customHeight="1"/>
    <row r="537" ht="25.5" customHeight="1"/>
    <row r="538" ht="25.5" customHeight="1"/>
    <row r="539" ht="25.5" customHeight="1"/>
    <row r="540" ht="25.5" customHeight="1"/>
    <row r="541" ht="25.5" customHeight="1"/>
    <row r="542" ht="25.5" customHeight="1"/>
    <row r="543" ht="25.5" customHeight="1"/>
    <row r="544" ht="25.5" customHeight="1"/>
    <row r="545" ht="25.5" customHeight="1"/>
    <row r="546" ht="25.5" customHeight="1"/>
    <row r="547" ht="25.5" customHeight="1"/>
    <row r="548" ht="25.5" customHeight="1"/>
    <row r="549" ht="25.5" customHeight="1"/>
    <row r="550" ht="25.5" customHeight="1"/>
    <row r="551" ht="25.5" customHeight="1"/>
    <row r="552" ht="25.5" customHeight="1"/>
    <row r="553" ht="25.5" customHeight="1"/>
    <row r="554" ht="25.5" customHeight="1"/>
    <row r="555" ht="25.5" customHeight="1"/>
    <row r="556" ht="25.5" customHeight="1"/>
    <row r="557" ht="25.5" customHeight="1"/>
    <row r="558" ht="25.5" customHeight="1"/>
    <row r="559" ht="25.5" customHeight="1"/>
    <row r="560" ht="25.5" customHeight="1"/>
    <row r="561" ht="25.5" customHeight="1"/>
    <row r="562" ht="25.5" customHeight="1"/>
    <row r="563" ht="25.5" customHeight="1"/>
    <row r="564" ht="25.5" customHeight="1"/>
    <row r="565" ht="25.5" customHeight="1"/>
    <row r="566" ht="25.5" customHeight="1"/>
    <row r="567" ht="25.5" customHeight="1"/>
    <row r="568" ht="25.5" customHeight="1"/>
    <row r="569" ht="25.5" customHeight="1"/>
    <row r="570" ht="25.5" customHeight="1"/>
    <row r="571" ht="25.5" customHeight="1"/>
    <row r="572" ht="25.5" customHeight="1"/>
    <row r="573" ht="25.5" customHeight="1"/>
    <row r="574" ht="25.5" customHeight="1"/>
    <row r="575" ht="25.5" customHeight="1"/>
    <row r="576" ht="25.5" customHeight="1"/>
    <row r="577" ht="25.5" customHeight="1"/>
    <row r="578" ht="25.5" customHeight="1"/>
    <row r="579" ht="25.5" customHeight="1"/>
    <row r="580" ht="25.5" customHeight="1"/>
    <row r="581" ht="25.5" customHeight="1"/>
    <row r="582" ht="25.5" customHeight="1"/>
    <row r="583" ht="25.5" customHeight="1"/>
    <row r="584" ht="25.5" customHeight="1"/>
    <row r="585" ht="25.5" customHeight="1"/>
    <row r="586" ht="25.5" customHeight="1"/>
    <row r="587" ht="25.5" customHeight="1"/>
    <row r="588" ht="25.5" customHeight="1"/>
    <row r="589" ht="25.5" customHeight="1"/>
    <row r="590" ht="25.5" customHeight="1"/>
    <row r="591" ht="25.5" customHeight="1"/>
    <row r="592" ht="25.5" customHeight="1"/>
    <row r="593" ht="25.5" customHeight="1"/>
    <row r="594" ht="25.5" customHeight="1"/>
    <row r="595" ht="25.5" customHeight="1"/>
    <row r="596" ht="25.5" customHeight="1"/>
    <row r="597" ht="25.5" customHeight="1"/>
    <row r="598" ht="25.5" customHeight="1"/>
    <row r="599" ht="25.5" customHeight="1"/>
    <row r="600" ht="25.5" customHeight="1"/>
    <row r="601" ht="25.5" customHeight="1"/>
    <row r="602" ht="25.5" customHeight="1"/>
    <row r="603" ht="25.5" customHeight="1"/>
    <row r="604" ht="25.5" customHeight="1"/>
    <row r="605" ht="25.5" customHeight="1"/>
    <row r="606" ht="25.5" customHeight="1"/>
    <row r="607" ht="25.5" customHeight="1"/>
    <row r="608" ht="25.5" customHeight="1"/>
    <row r="609" ht="25.5" customHeight="1"/>
    <row r="610" ht="25.5" customHeight="1"/>
    <row r="611" ht="25.5" customHeight="1"/>
    <row r="612" ht="25.5" customHeight="1"/>
    <row r="613" ht="25.5" customHeight="1"/>
    <row r="614" ht="25.5" customHeight="1"/>
    <row r="615" ht="25.5" customHeight="1"/>
    <row r="616" ht="25.5" customHeight="1"/>
    <row r="617" ht="25.5" customHeight="1"/>
    <row r="618" ht="25.5" customHeight="1"/>
  </sheetData>
  <mergeCells count="12">
    <mergeCell ref="A1:X1"/>
    <mergeCell ref="V3:X3"/>
    <mergeCell ref="I4:W4"/>
    <mergeCell ref="A4:A5"/>
    <mergeCell ref="B4:B5"/>
    <mergeCell ref="C4:C5"/>
    <mergeCell ref="D4:D5"/>
    <mergeCell ref="E4:E5"/>
    <mergeCell ref="F4:F5"/>
    <mergeCell ref="G4:G5"/>
    <mergeCell ref="H4:H5"/>
    <mergeCell ref="X4:X5"/>
  </mergeCells>
  <pageMargins left="0.7" right="0.7" top="0.75" bottom="0.75" header="0.3" footer="0.3"/>
  <pageSetup paperSize="9" orientation="portrait" horizontalDpi="200" verticalDpi="3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
  <sheetViews>
    <sheetView topLeftCell="D1" workbookViewId="0">
      <selection activeCell="G8" sqref="G8"/>
    </sheetView>
  </sheetViews>
  <sheetFormatPr defaultColWidth="9" defaultRowHeight="13.5" outlineLevelRow="7"/>
  <cols>
    <col min="1" max="1" width="9" style="2"/>
    <col min="2" max="2" width="21.625" style="2" customWidth="1"/>
    <col min="3" max="3" width="9" style="2"/>
    <col min="4" max="4" width="18.5" style="2" customWidth="1"/>
    <col min="5" max="5" width="17.25" style="2" customWidth="1"/>
    <col min="6" max="6" width="11.125" style="2" customWidth="1"/>
    <col min="7" max="10" width="14.25" style="2" customWidth="1"/>
    <col min="11" max="11" width="10" style="2" customWidth="1"/>
    <col min="12" max="20" width="14.25" style="2" customWidth="1"/>
    <col min="21" max="16384" width="9" style="2"/>
  </cols>
  <sheetData>
    <row r="1" ht="45.75" customHeight="1" spans="1:20">
      <c r="A1" s="34" t="s">
        <v>273</v>
      </c>
      <c r="B1" s="34"/>
      <c r="C1" s="34"/>
      <c r="D1" s="34"/>
      <c r="E1" s="34"/>
      <c r="F1" s="34"/>
      <c r="G1" s="34"/>
      <c r="H1" s="34"/>
      <c r="I1" s="34"/>
      <c r="J1" s="34"/>
      <c r="K1" s="34"/>
      <c r="L1" s="34"/>
      <c r="M1" s="34"/>
      <c r="N1" s="34"/>
      <c r="O1" s="34"/>
      <c r="P1" s="34"/>
      <c r="Q1" s="34"/>
      <c r="R1" s="34"/>
      <c r="S1" s="34"/>
      <c r="T1" s="34"/>
    </row>
    <row r="2" ht="38.25" customHeight="1" spans="1:20">
      <c r="A2" s="4"/>
      <c r="B2" s="4"/>
      <c r="C2" s="5"/>
      <c r="D2" s="5"/>
      <c r="E2" s="5"/>
      <c r="F2" s="5"/>
      <c r="G2" s="5"/>
      <c r="H2" s="51"/>
      <c r="I2" s="4"/>
      <c r="J2" s="28"/>
      <c r="K2" s="28"/>
      <c r="R2" s="93" t="s">
        <v>2</v>
      </c>
      <c r="S2" s="94"/>
      <c r="T2" s="94"/>
    </row>
    <row r="3" s="91" customFormat="1" ht="26.25" customHeight="1" spans="1:20">
      <c r="A3" s="35" t="s">
        <v>274</v>
      </c>
      <c r="B3" s="36" t="s">
        <v>275</v>
      </c>
      <c r="C3" s="36" t="s">
        <v>276</v>
      </c>
      <c r="D3" s="36" t="s">
        <v>277</v>
      </c>
      <c r="E3" s="37" t="s">
        <v>278</v>
      </c>
      <c r="F3" s="38" t="s">
        <v>279</v>
      </c>
      <c r="G3" s="39" t="s">
        <v>280</v>
      </c>
      <c r="H3" s="92" t="s">
        <v>282</v>
      </c>
      <c r="I3" s="92"/>
      <c r="J3" s="92"/>
      <c r="K3" s="92"/>
      <c r="L3" s="92"/>
      <c r="M3" s="92"/>
      <c r="N3" s="92"/>
      <c r="O3" s="92"/>
      <c r="P3" s="92"/>
      <c r="Q3" s="92"/>
      <c r="R3" s="92"/>
      <c r="S3" s="92"/>
      <c r="T3" s="92"/>
    </row>
    <row r="4" s="91" customFormat="1" ht="26.25" customHeight="1" spans="1:20">
      <c r="A4" s="37"/>
      <c r="B4" s="41"/>
      <c r="C4" s="41"/>
      <c r="D4" s="41"/>
      <c r="E4" s="42"/>
      <c r="F4" s="38"/>
      <c r="G4" s="43"/>
      <c r="H4" s="35" t="s">
        <v>5</v>
      </c>
      <c r="I4" s="35" t="s">
        <v>8</v>
      </c>
      <c r="J4" s="35" t="s">
        <v>9</v>
      </c>
      <c r="K4" s="35" t="s">
        <v>10</v>
      </c>
      <c r="L4" s="35" t="s">
        <v>11</v>
      </c>
      <c r="M4" s="35" t="s">
        <v>12</v>
      </c>
      <c r="N4" s="35" t="s">
        <v>13</v>
      </c>
      <c r="O4" s="35" t="s">
        <v>14</v>
      </c>
      <c r="P4" s="35" t="s">
        <v>15</v>
      </c>
      <c r="Q4" s="35" t="s">
        <v>16</v>
      </c>
      <c r="R4" s="35" t="s">
        <v>17</v>
      </c>
      <c r="S4" s="35" t="s">
        <v>18</v>
      </c>
      <c r="T4" s="35" t="s">
        <v>285</v>
      </c>
    </row>
    <row r="5" ht="26.25" customHeight="1" spans="1:20">
      <c r="A5" s="19"/>
      <c r="B5" s="45" t="s">
        <v>467</v>
      </c>
      <c r="C5" s="46"/>
      <c r="D5" s="19"/>
      <c r="E5" s="47"/>
      <c r="F5" s="19"/>
      <c r="G5" s="48"/>
      <c r="H5" s="55">
        <f>H6</f>
        <v>1504</v>
      </c>
      <c r="I5" s="55">
        <f t="shared" ref="I5:T5" si="0">I6</f>
        <v>85</v>
      </c>
      <c r="J5" s="55">
        <f t="shared" si="0"/>
        <v>255</v>
      </c>
      <c r="K5" s="55">
        <f t="shared" si="0"/>
        <v>70</v>
      </c>
      <c r="L5" s="55">
        <f t="shared" si="0"/>
        <v>65</v>
      </c>
      <c r="M5" s="55">
        <f t="shared" si="0"/>
        <v>160</v>
      </c>
      <c r="N5" s="55">
        <f t="shared" si="0"/>
        <v>110</v>
      </c>
      <c r="O5" s="55">
        <f t="shared" si="0"/>
        <v>135</v>
      </c>
      <c r="P5" s="55">
        <f t="shared" si="0"/>
        <v>145</v>
      </c>
      <c r="Q5" s="55">
        <f t="shared" si="0"/>
        <v>85</v>
      </c>
      <c r="R5" s="55">
        <f t="shared" si="0"/>
        <v>80</v>
      </c>
      <c r="S5" s="55">
        <f t="shared" si="0"/>
        <v>60</v>
      </c>
      <c r="T5" s="55">
        <f t="shared" si="0"/>
        <v>254</v>
      </c>
    </row>
    <row r="6" ht="26.25" customHeight="1" spans="1:20">
      <c r="A6" s="19" t="s">
        <v>909</v>
      </c>
      <c r="B6" s="45" t="s">
        <v>910</v>
      </c>
      <c r="C6" s="46"/>
      <c r="D6" s="19"/>
      <c r="E6" s="47"/>
      <c r="F6" s="19"/>
      <c r="G6" s="48"/>
      <c r="H6" s="55">
        <f>SUM(H7:H8)</f>
        <v>1504</v>
      </c>
      <c r="I6" s="55">
        <f t="shared" ref="I6:T6" si="1">SUM(I7:I8)</f>
        <v>85</v>
      </c>
      <c r="J6" s="55">
        <f t="shared" si="1"/>
        <v>255</v>
      </c>
      <c r="K6" s="55">
        <f t="shared" si="1"/>
        <v>70</v>
      </c>
      <c r="L6" s="55">
        <f t="shared" si="1"/>
        <v>65</v>
      </c>
      <c r="M6" s="55">
        <f t="shared" si="1"/>
        <v>160</v>
      </c>
      <c r="N6" s="55">
        <f t="shared" si="1"/>
        <v>110</v>
      </c>
      <c r="O6" s="55">
        <f t="shared" si="1"/>
        <v>135</v>
      </c>
      <c r="P6" s="55">
        <f t="shared" si="1"/>
        <v>145</v>
      </c>
      <c r="Q6" s="55">
        <f t="shared" si="1"/>
        <v>85</v>
      </c>
      <c r="R6" s="55">
        <f t="shared" si="1"/>
        <v>80</v>
      </c>
      <c r="S6" s="55">
        <f t="shared" si="1"/>
        <v>60</v>
      </c>
      <c r="T6" s="55">
        <f t="shared" si="1"/>
        <v>254</v>
      </c>
    </row>
    <row r="7" ht="54" customHeight="1" spans="1:21">
      <c r="A7" s="19" t="s">
        <v>911</v>
      </c>
      <c r="B7" s="45" t="s">
        <v>912</v>
      </c>
      <c r="C7" s="46" t="s">
        <v>985</v>
      </c>
      <c r="D7" s="19" t="s">
        <v>986</v>
      </c>
      <c r="E7" s="47">
        <v>44350.7873263889</v>
      </c>
      <c r="F7" s="19" t="s">
        <v>258</v>
      </c>
      <c r="G7" s="48" t="s">
        <v>987</v>
      </c>
      <c r="H7" s="55">
        <v>184</v>
      </c>
      <c r="I7" s="55">
        <v>0</v>
      </c>
      <c r="J7" s="55">
        <v>0</v>
      </c>
      <c r="K7" s="55">
        <v>0</v>
      </c>
      <c r="L7" s="55">
        <v>0</v>
      </c>
      <c r="M7" s="55">
        <v>0</v>
      </c>
      <c r="N7" s="55">
        <v>0</v>
      </c>
      <c r="O7" s="55">
        <v>0</v>
      </c>
      <c r="P7" s="55">
        <v>0</v>
      </c>
      <c r="Q7" s="55">
        <v>0</v>
      </c>
      <c r="R7" s="55">
        <v>0</v>
      </c>
      <c r="S7" s="55">
        <v>0</v>
      </c>
      <c r="T7" s="55">
        <v>184</v>
      </c>
      <c r="U7" s="95">
        <v>92</v>
      </c>
    </row>
    <row r="8" ht="54" customHeight="1" spans="1:20">
      <c r="A8" s="19" t="s">
        <v>988</v>
      </c>
      <c r="B8" s="45" t="s">
        <v>989</v>
      </c>
      <c r="C8" s="46" t="s">
        <v>985</v>
      </c>
      <c r="D8" s="19" t="s">
        <v>990</v>
      </c>
      <c r="E8" s="47">
        <v>44277.5361921296</v>
      </c>
      <c r="F8" s="19" t="s">
        <v>991</v>
      </c>
      <c r="G8" s="48" t="s">
        <v>992</v>
      </c>
      <c r="H8" s="55">
        <v>1320</v>
      </c>
      <c r="I8" s="55">
        <v>85</v>
      </c>
      <c r="J8" s="55">
        <v>255</v>
      </c>
      <c r="K8" s="55">
        <v>70</v>
      </c>
      <c r="L8" s="55">
        <v>65</v>
      </c>
      <c r="M8" s="55">
        <v>160</v>
      </c>
      <c r="N8" s="55">
        <v>110</v>
      </c>
      <c r="O8" s="55">
        <v>135</v>
      </c>
      <c r="P8" s="55">
        <v>145</v>
      </c>
      <c r="Q8" s="55">
        <v>85</v>
      </c>
      <c r="R8" s="55">
        <v>80</v>
      </c>
      <c r="S8" s="55">
        <v>60</v>
      </c>
      <c r="T8" s="55">
        <v>70</v>
      </c>
    </row>
  </sheetData>
  <mergeCells count="9">
    <mergeCell ref="A1:T1"/>
    <mergeCell ref="R2:T2"/>
    <mergeCell ref="A3:A4"/>
    <mergeCell ref="B3:B4"/>
    <mergeCell ref="C3:C4"/>
    <mergeCell ref="D3:D4"/>
    <mergeCell ref="E3:E4"/>
    <mergeCell ref="F3:F4"/>
    <mergeCell ref="G3:G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2021年结算单 (4)</vt:lpstr>
      <vt:lpstr>2021年结算单 (3)</vt:lpstr>
      <vt:lpstr>2021年结算单 (2)</vt:lpstr>
      <vt:lpstr>2021年结算单</vt:lpstr>
      <vt:lpstr>一般公共预算</vt:lpstr>
      <vt:lpstr>年中追加一般公共预算</vt:lpstr>
      <vt:lpstr>一般公共预算结转资金</vt:lpstr>
      <vt:lpstr>政府性基金</vt:lpstr>
      <vt:lpstr>政府性基金追加</vt:lpstr>
      <vt:lpstr>国有资本预算资金</vt:lpstr>
      <vt:lpstr>一般债券资金</vt:lpstr>
      <vt:lpstr>专项债券资金</vt:lpstr>
      <vt:lpstr>一般性转移支付资金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同归</cp:lastModifiedBy>
  <dcterms:created xsi:type="dcterms:W3CDTF">2006-09-13T11:21:00Z</dcterms:created>
  <cp:lastPrinted>2022-01-13T20:20:00Z</cp:lastPrinted>
  <dcterms:modified xsi:type="dcterms:W3CDTF">2023-08-14T12:56:52Z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7F2B1D8C1D2D4865BA30ACA9189C2B29_12</vt:lpwstr>
  </property>
</Properties>
</file>